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7AD5115E-90F8-4B81-A0F4-D79CA038C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3" r:id="rId1"/>
    <sheet name="Table59a" sheetId="1" r:id="rId2"/>
    <sheet name="Table59b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8" i="1" l="1"/>
  <c r="N407" i="1"/>
  <c r="O406" i="1"/>
  <c r="B406" i="1"/>
  <c r="N404" i="1"/>
  <c r="N403" i="1"/>
  <c r="N402" i="1" s="1"/>
  <c r="O402" i="1"/>
  <c r="B402" i="1"/>
  <c r="N400" i="1"/>
  <c r="N399" i="1"/>
  <c r="N398" i="1"/>
  <c r="O397" i="1"/>
  <c r="B397" i="1"/>
  <c r="N395" i="1"/>
  <c r="N393" i="1"/>
  <c r="N392" i="1"/>
  <c r="N391" i="1"/>
  <c r="N390" i="1"/>
  <c r="N389" i="1"/>
  <c r="N388" i="1"/>
  <c r="N387" i="1"/>
  <c r="N386" i="1" s="1"/>
  <c r="O386" i="1"/>
  <c r="B386" i="1"/>
  <c r="B410" i="1" s="1"/>
  <c r="M379" i="1"/>
  <c r="M375" i="1"/>
  <c r="M370" i="1"/>
  <c r="M359" i="1"/>
  <c r="O410" i="1" l="1"/>
  <c r="N406" i="1"/>
  <c r="N397" i="1"/>
  <c r="N410" i="1" s="1"/>
  <c r="M383" i="1"/>
  <c r="L379" i="1"/>
  <c r="L375" i="1"/>
  <c r="L370" i="1"/>
  <c r="L359" i="1"/>
  <c r="K379" i="1"/>
  <c r="K375" i="1"/>
  <c r="K370" i="1"/>
  <c r="K359" i="1"/>
  <c r="J359" i="1"/>
  <c r="J379" i="1"/>
  <c r="J375" i="1"/>
  <c r="J370" i="1"/>
  <c r="L383" i="1" l="1"/>
  <c r="K383" i="1"/>
  <c r="J383" i="1"/>
  <c r="I359" i="1"/>
  <c r="I379" i="1"/>
  <c r="B379" i="1"/>
  <c r="C379" i="1"/>
  <c r="D379" i="1"/>
  <c r="E379" i="1"/>
  <c r="F379" i="1"/>
  <c r="G379" i="1"/>
  <c r="H379" i="1"/>
  <c r="H375" i="1"/>
  <c r="I375" i="1"/>
  <c r="I370" i="1"/>
  <c r="B359" i="1"/>
  <c r="C359" i="1"/>
  <c r="D359" i="1"/>
  <c r="E359" i="1"/>
  <c r="F359" i="1"/>
  <c r="G359" i="1"/>
  <c r="H359" i="1"/>
  <c r="H370" i="1"/>
  <c r="E370" i="1"/>
  <c r="F370" i="1"/>
  <c r="G370" i="1"/>
  <c r="G375" i="1"/>
  <c r="F375" i="1"/>
  <c r="E375" i="1"/>
  <c r="D375" i="1"/>
  <c r="D370" i="1"/>
  <c r="C375" i="1"/>
  <c r="C370" i="1"/>
  <c r="N381" i="1"/>
  <c r="N380" i="1"/>
  <c r="N377" i="1"/>
  <c r="N376" i="1"/>
  <c r="N373" i="1"/>
  <c r="N372" i="1"/>
  <c r="N371" i="1"/>
  <c r="N368" i="1"/>
  <c r="N366" i="1"/>
  <c r="N365" i="1"/>
  <c r="N364" i="1"/>
  <c r="N363" i="1"/>
  <c r="N362" i="1"/>
  <c r="N361" i="1"/>
  <c r="N360" i="1"/>
  <c r="O379" i="1"/>
  <c r="O375" i="1"/>
  <c r="O370" i="1"/>
  <c r="B375" i="1"/>
  <c r="B370" i="1"/>
  <c r="O359" i="1"/>
  <c r="N12" i="1"/>
  <c r="N375" i="1" l="1"/>
  <c r="I383" i="1"/>
  <c r="H383" i="1"/>
  <c r="D383" i="1"/>
  <c r="G383" i="1"/>
  <c r="F383" i="1"/>
  <c r="E383" i="1"/>
  <c r="N379" i="1"/>
  <c r="N370" i="1"/>
  <c r="C383" i="1"/>
  <c r="N359" i="1"/>
  <c r="B383" i="1"/>
  <c r="O383" i="1"/>
  <c r="O278" i="1"/>
  <c r="N279" i="1"/>
  <c r="N280" i="1"/>
  <c r="N281" i="1"/>
  <c r="N282" i="1"/>
  <c r="N283" i="1"/>
  <c r="N284" i="1"/>
  <c r="N285" i="1"/>
  <c r="O298" i="1"/>
  <c r="N383" i="1" l="1"/>
  <c r="O302" i="1"/>
  <c r="N278" i="1"/>
  <c r="O294" i="1"/>
  <c r="O289" i="1"/>
  <c r="O271" i="1" l="1"/>
  <c r="B271" i="1"/>
  <c r="C271" i="1"/>
  <c r="D271" i="1"/>
  <c r="E271" i="1"/>
  <c r="F271" i="1"/>
  <c r="G271" i="1"/>
  <c r="H271" i="1"/>
  <c r="I271" i="1"/>
  <c r="J271" i="1"/>
  <c r="K271" i="1"/>
  <c r="L271" i="1"/>
  <c r="M271" i="1"/>
  <c r="O251" i="1"/>
  <c r="O275" i="1" l="1"/>
  <c r="O228" i="1"/>
  <c r="O248" i="1" s="1"/>
  <c r="M228" i="1"/>
  <c r="O205" i="1" l="1"/>
  <c r="O225" i="1" s="1"/>
  <c r="O182" i="1" l="1"/>
  <c r="O202" i="1" s="1"/>
  <c r="O159" i="1" l="1"/>
  <c r="O179" i="1" s="1"/>
  <c r="E136" i="1" l="1"/>
  <c r="O136" i="1"/>
  <c r="O156" i="1" s="1"/>
  <c r="O113" i="1" l="1"/>
  <c r="O133" i="1" s="1"/>
  <c r="M179" i="1" l="1"/>
  <c r="O90" i="1"/>
  <c r="O110" i="1" s="1"/>
  <c r="O85" i="1" l="1"/>
  <c r="O87" i="1" s="1"/>
  <c r="C20" i="1" l="1"/>
  <c r="D20" i="1"/>
  <c r="E20" i="1"/>
  <c r="F20" i="1"/>
  <c r="G20" i="1"/>
  <c r="H20" i="1"/>
  <c r="I20" i="1"/>
  <c r="J20" i="1"/>
  <c r="K20" i="1"/>
  <c r="L20" i="1"/>
  <c r="M20" i="1"/>
  <c r="B20" i="1"/>
  <c r="O18" i="1"/>
  <c r="O20" i="1" s="1"/>
  <c r="N18" i="1"/>
  <c r="N15" i="1"/>
  <c r="N14" i="1"/>
  <c r="N13" i="1"/>
  <c r="O48" i="1"/>
  <c r="N20" i="1" l="1"/>
  <c r="O63" i="1"/>
  <c r="O65" i="1" s="1"/>
  <c r="O352" i="1" l="1"/>
  <c r="M352" i="1"/>
  <c r="L352" i="1"/>
  <c r="J352" i="1"/>
  <c r="I352" i="1"/>
  <c r="H352" i="1"/>
  <c r="G352" i="1"/>
  <c r="F352" i="1"/>
  <c r="E352" i="1"/>
  <c r="D352" i="1"/>
  <c r="C352" i="1"/>
  <c r="B352" i="1"/>
  <c r="M348" i="1"/>
  <c r="L348" i="1"/>
  <c r="J348" i="1"/>
  <c r="I348" i="1"/>
  <c r="H348" i="1"/>
  <c r="G348" i="1"/>
  <c r="F348" i="1"/>
  <c r="E348" i="1"/>
  <c r="D348" i="1"/>
  <c r="C348" i="1"/>
  <c r="B348" i="1"/>
  <c r="N346" i="1"/>
  <c r="N345" i="1"/>
  <c r="N344" i="1"/>
  <c r="O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N341" i="1"/>
  <c r="N339" i="1"/>
  <c r="N338" i="1"/>
  <c r="N337" i="1"/>
  <c r="N336" i="1"/>
  <c r="N335" i="1"/>
  <c r="N334" i="1"/>
  <c r="N333" i="1"/>
  <c r="O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E316" i="1"/>
  <c r="F316" i="1"/>
  <c r="G316" i="1"/>
  <c r="H316" i="1"/>
  <c r="I316" i="1"/>
  <c r="J316" i="1"/>
  <c r="K316" i="1"/>
  <c r="L316" i="1"/>
  <c r="M316" i="1"/>
  <c r="N306" i="1"/>
  <c r="N307" i="1"/>
  <c r="N308" i="1"/>
  <c r="N309" i="1"/>
  <c r="N310" i="1"/>
  <c r="N311" i="1"/>
  <c r="N312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O305" i="1"/>
  <c r="L356" i="1" l="1"/>
  <c r="M356" i="1"/>
  <c r="J356" i="1"/>
  <c r="I356" i="1"/>
  <c r="H356" i="1"/>
  <c r="G356" i="1"/>
  <c r="N343" i="1"/>
  <c r="F356" i="1"/>
  <c r="E356" i="1"/>
  <c r="C356" i="1"/>
  <c r="B356" i="1"/>
  <c r="D356" i="1"/>
  <c r="N332" i="1"/>
  <c r="N305" i="1"/>
  <c r="M325" i="1"/>
  <c r="M321" i="1"/>
  <c r="L325" i="1"/>
  <c r="L321" i="1"/>
  <c r="K325" i="1"/>
  <c r="K321" i="1"/>
  <c r="N314" i="1"/>
  <c r="J325" i="1"/>
  <c r="J321" i="1"/>
  <c r="O325" i="1"/>
  <c r="O316" i="1"/>
  <c r="N326" i="1"/>
  <c r="I325" i="1"/>
  <c r="I321" i="1"/>
  <c r="H325" i="1"/>
  <c r="H321" i="1"/>
  <c r="G325" i="1"/>
  <c r="F325" i="1"/>
  <c r="G321" i="1"/>
  <c r="F321" i="1"/>
  <c r="E325" i="1"/>
  <c r="E321" i="1"/>
  <c r="D316" i="1"/>
  <c r="C316" i="1"/>
  <c r="B316" i="1"/>
  <c r="C325" i="1"/>
  <c r="D325" i="1"/>
  <c r="C321" i="1"/>
  <c r="D321" i="1"/>
  <c r="B321" i="1"/>
  <c r="E17" i="2"/>
  <c r="E16" i="2"/>
  <c r="E15" i="2"/>
  <c r="E14" i="2"/>
  <c r="E10" i="2"/>
  <c r="E9" i="2"/>
  <c r="E8" i="2"/>
  <c r="E7" i="2"/>
  <c r="D10" i="2"/>
  <c r="D9" i="2"/>
  <c r="D8" i="2"/>
  <c r="D7" i="2"/>
  <c r="C11" i="2"/>
  <c r="B11" i="2"/>
  <c r="E11" i="2" s="1"/>
  <c r="C18" i="2"/>
  <c r="E18" i="2" s="1"/>
  <c r="B18" i="2"/>
  <c r="D18" i="2" s="1"/>
  <c r="D17" i="2"/>
  <c r="D16" i="2"/>
  <c r="D15" i="2"/>
  <c r="D14" i="2"/>
  <c r="B325" i="1"/>
  <c r="N295" i="1"/>
  <c r="N296" i="1"/>
  <c r="F294" i="1"/>
  <c r="G294" i="1"/>
  <c r="H294" i="1"/>
  <c r="I294" i="1"/>
  <c r="J294" i="1"/>
  <c r="K294" i="1"/>
  <c r="L294" i="1"/>
  <c r="M294" i="1"/>
  <c r="B294" i="1"/>
  <c r="C294" i="1"/>
  <c r="D294" i="1"/>
  <c r="E294" i="1"/>
  <c r="C289" i="1"/>
  <c r="D289" i="1"/>
  <c r="E289" i="1"/>
  <c r="F289" i="1"/>
  <c r="G289" i="1"/>
  <c r="H289" i="1"/>
  <c r="I289" i="1"/>
  <c r="J289" i="1"/>
  <c r="K289" i="1"/>
  <c r="L289" i="1"/>
  <c r="M289" i="1"/>
  <c r="B289" i="1"/>
  <c r="N327" i="1"/>
  <c r="N323" i="1"/>
  <c r="N322" i="1"/>
  <c r="O322" i="1" s="1"/>
  <c r="M298" i="1"/>
  <c r="L298" i="1"/>
  <c r="K298" i="1"/>
  <c r="K302" i="1" s="1"/>
  <c r="J298" i="1"/>
  <c r="J302" i="1" s="1"/>
  <c r="I298" i="1"/>
  <c r="I302" i="1" s="1"/>
  <c r="H298" i="1"/>
  <c r="H302" i="1" s="1"/>
  <c r="G298" i="1"/>
  <c r="G302" i="1" s="1"/>
  <c r="F298" i="1"/>
  <c r="F302" i="1" s="1"/>
  <c r="E298" i="1"/>
  <c r="E302" i="1" s="1"/>
  <c r="D298" i="1"/>
  <c r="C298" i="1"/>
  <c r="B298" i="1"/>
  <c r="M278" i="1"/>
  <c r="B251" i="1"/>
  <c r="B275" i="1" s="1"/>
  <c r="N290" i="1"/>
  <c r="L278" i="1"/>
  <c r="D278" i="1"/>
  <c r="C278" i="1"/>
  <c r="B278" i="1"/>
  <c r="M251" i="1"/>
  <c r="M275" i="1" s="1"/>
  <c r="L251" i="1"/>
  <c r="L275" i="1" s="1"/>
  <c r="N272" i="1"/>
  <c r="N273" i="1"/>
  <c r="N271" i="1"/>
  <c r="K251" i="1"/>
  <c r="J251" i="1"/>
  <c r="J275" i="1" s="1"/>
  <c r="N258" i="1"/>
  <c r="N257" i="1"/>
  <c r="N255" i="1"/>
  <c r="N254" i="1"/>
  <c r="H251" i="1"/>
  <c r="H275" i="1" s="1"/>
  <c r="G251" i="1"/>
  <c r="G275" i="1" s="1"/>
  <c r="F251" i="1"/>
  <c r="F275" i="1" s="1"/>
  <c r="E251" i="1"/>
  <c r="E275" i="1" s="1"/>
  <c r="D251" i="1"/>
  <c r="D275" i="1" s="1"/>
  <c r="M248" i="1"/>
  <c r="N269" i="1"/>
  <c r="N268" i="1"/>
  <c r="N265" i="1"/>
  <c r="N264" i="1"/>
  <c r="N263" i="1"/>
  <c r="N262" i="1"/>
  <c r="N260" i="1"/>
  <c r="N256" i="1"/>
  <c r="N253" i="1"/>
  <c r="N252" i="1"/>
  <c r="C251" i="1"/>
  <c r="C275" i="1" s="1"/>
  <c r="L228" i="1"/>
  <c r="L248" i="1" s="1"/>
  <c r="K228" i="1"/>
  <c r="K248" i="1" s="1"/>
  <c r="J228" i="1"/>
  <c r="J248" i="1" s="1"/>
  <c r="I228" i="1"/>
  <c r="I248" i="1" s="1"/>
  <c r="H228" i="1"/>
  <c r="H248" i="1" s="1"/>
  <c r="G228" i="1"/>
  <c r="G248" i="1" s="1"/>
  <c r="F228" i="1"/>
  <c r="F248" i="1" s="1"/>
  <c r="E228" i="1"/>
  <c r="E248" i="1" s="1"/>
  <c r="D228" i="1"/>
  <c r="D248" i="1" s="1"/>
  <c r="C228" i="1"/>
  <c r="C248" i="1" s="1"/>
  <c r="B228" i="1"/>
  <c r="B248" i="1" s="1"/>
  <c r="N205" i="1"/>
  <c r="N206" i="1"/>
  <c r="N207" i="1"/>
  <c r="N208" i="1"/>
  <c r="N209" i="1"/>
  <c r="N210" i="1"/>
  <c r="N211" i="1"/>
  <c r="N212" i="1"/>
  <c r="N246" i="1"/>
  <c r="N245" i="1"/>
  <c r="N242" i="1"/>
  <c r="N241" i="1"/>
  <c r="N240" i="1"/>
  <c r="N239" i="1"/>
  <c r="N237" i="1"/>
  <c r="N235" i="1"/>
  <c r="N234" i="1"/>
  <c r="N233" i="1"/>
  <c r="N232" i="1"/>
  <c r="N231" i="1"/>
  <c r="N230" i="1"/>
  <c r="N229" i="1"/>
  <c r="M225" i="1"/>
  <c r="N216" i="1"/>
  <c r="B219" i="1"/>
  <c r="N219" i="1" s="1"/>
  <c r="B225" i="1"/>
  <c r="L225" i="1"/>
  <c r="J225" i="1"/>
  <c r="I225" i="1"/>
  <c r="H225" i="1"/>
  <c r="G225" i="1"/>
  <c r="E225" i="1"/>
  <c r="D225" i="1"/>
  <c r="C225" i="1"/>
  <c r="N223" i="1"/>
  <c r="N222" i="1"/>
  <c r="N218" i="1"/>
  <c r="N217" i="1"/>
  <c r="N214" i="1"/>
  <c r="C202" i="1"/>
  <c r="N196" i="1"/>
  <c r="N195" i="1"/>
  <c r="N193" i="1"/>
  <c r="M202" i="1"/>
  <c r="L202" i="1"/>
  <c r="K202" i="1"/>
  <c r="I202" i="1"/>
  <c r="H202" i="1"/>
  <c r="G202" i="1"/>
  <c r="F202" i="1"/>
  <c r="D202" i="1"/>
  <c r="B202" i="1"/>
  <c r="N200" i="1"/>
  <c r="N199" i="1"/>
  <c r="N194" i="1"/>
  <c r="N182" i="1"/>
  <c r="N159" i="1"/>
  <c r="D179" i="1"/>
  <c r="E179" i="1"/>
  <c r="C179" i="1"/>
  <c r="B179" i="1"/>
  <c r="N168" i="1"/>
  <c r="D150" i="1"/>
  <c r="C150" i="1"/>
  <c r="B150" i="1"/>
  <c r="N153" i="1"/>
  <c r="N142" i="1"/>
  <c r="N138" i="1"/>
  <c r="L179" i="1"/>
  <c r="J179" i="1"/>
  <c r="I179" i="1"/>
  <c r="G179" i="1"/>
  <c r="N177" i="1"/>
  <c r="N176" i="1"/>
  <c r="N173" i="1"/>
  <c r="N172" i="1"/>
  <c r="N170" i="1"/>
  <c r="N166" i="1"/>
  <c r="N165" i="1"/>
  <c r="N164" i="1"/>
  <c r="N163" i="1"/>
  <c r="N162" i="1"/>
  <c r="N161" i="1"/>
  <c r="N160" i="1"/>
  <c r="K179" i="1"/>
  <c r="F179" i="1"/>
  <c r="N154" i="1"/>
  <c r="N149" i="1"/>
  <c r="N148" i="1"/>
  <c r="N147" i="1"/>
  <c r="N145" i="1"/>
  <c r="N143" i="1"/>
  <c r="N141" i="1"/>
  <c r="N140" i="1"/>
  <c r="N139" i="1"/>
  <c r="N137" i="1"/>
  <c r="M136" i="1"/>
  <c r="M156" i="1" s="1"/>
  <c r="L136" i="1"/>
  <c r="L156" i="1" s="1"/>
  <c r="K136" i="1"/>
  <c r="K156" i="1" s="1"/>
  <c r="J136" i="1"/>
  <c r="J156" i="1" s="1"/>
  <c r="I136" i="1"/>
  <c r="I156" i="1" s="1"/>
  <c r="H136" i="1"/>
  <c r="H156" i="1" s="1"/>
  <c r="G136" i="1"/>
  <c r="G156" i="1" s="1"/>
  <c r="F136" i="1"/>
  <c r="F156" i="1" s="1"/>
  <c r="E156" i="1"/>
  <c r="D136" i="1"/>
  <c r="D156" i="1" s="1"/>
  <c r="C136" i="1"/>
  <c r="C156" i="1" s="1"/>
  <c r="B136" i="1"/>
  <c r="B156" i="1" s="1"/>
  <c r="M113" i="1"/>
  <c r="M133" i="1" s="1"/>
  <c r="L113" i="1"/>
  <c r="L133" i="1" s="1"/>
  <c r="K113" i="1"/>
  <c r="K133" i="1" s="1"/>
  <c r="J113" i="1"/>
  <c r="J133" i="1" s="1"/>
  <c r="I113" i="1"/>
  <c r="I133" i="1" s="1"/>
  <c r="H113" i="1"/>
  <c r="H133" i="1" s="1"/>
  <c r="G113" i="1"/>
  <c r="G133" i="1" s="1"/>
  <c r="F113" i="1"/>
  <c r="F133" i="1" s="1"/>
  <c r="E113" i="1"/>
  <c r="E133" i="1" s="1"/>
  <c r="D113" i="1"/>
  <c r="D133" i="1" s="1"/>
  <c r="C113" i="1"/>
  <c r="C133" i="1" s="1"/>
  <c r="B113" i="1"/>
  <c r="B133" i="1" s="1"/>
  <c r="M90" i="1"/>
  <c r="M110" i="1" s="1"/>
  <c r="N131" i="1"/>
  <c r="N130" i="1"/>
  <c r="N127" i="1"/>
  <c r="N126" i="1"/>
  <c r="N125" i="1"/>
  <c r="N124" i="1"/>
  <c r="N122" i="1"/>
  <c r="N120" i="1"/>
  <c r="N119" i="1"/>
  <c r="N118" i="1"/>
  <c r="N117" i="1"/>
  <c r="N116" i="1"/>
  <c r="N115" i="1"/>
  <c r="N114" i="1"/>
  <c r="L90" i="1"/>
  <c r="L110" i="1" s="1"/>
  <c r="J90" i="1"/>
  <c r="J110" i="1" s="1"/>
  <c r="I90" i="1"/>
  <c r="I110" i="1" s="1"/>
  <c r="H90" i="1"/>
  <c r="H110" i="1" s="1"/>
  <c r="G90" i="1"/>
  <c r="G110" i="1" s="1"/>
  <c r="F90" i="1"/>
  <c r="F110" i="1" s="1"/>
  <c r="E90" i="1"/>
  <c r="E110" i="1" s="1"/>
  <c r="D90" i="1"/>
  <c r="D110" i="1" s="1"/>
  <c r="C90" i="1"/>
  <c r="C110" i="1" s="1"/>
  <c r="B90" i="1"/>
  <c r="B110" i="1" s="1"/>
  <c r="K90" i="1"/>
  <c r="K110" i="1" s="1"/>
  <c r="N92" i="1"/>
  <c r="N108" i="1"/>
  <c r="N107" i="1"/>
  <c r="N104" i="1"/>
  <c r="N103" i="1"/>
  <c r="N102" i="1"/>
  <c r="N101" i="1"/>
  <c r="N99" i="1"/>
  <c r="N97" i="1"/>
  <c r="N96" i="1"/>
  <c r="N95" i="1"/>
  <c r="N94" i="1"/>
  <c r="N93" i="1"/>
  <c r="N91" i="1"/>
  <c r="K87" i="1"/>
  <c r="M87" i="1"/>
  <c r="L87" i="1"/>
  <c r="N76" i="1"/>
  <c r="J87" i="1"/>
  <c r="I87" i="1"/>
  <c r="H87" i="1"/>
  <c r="N70" i="1"/>
  <c r="G87" i="1"/>
  <c r="N69" i="1"/>
  <c r="N71" i="1"/>
  <c r="N72" i="1"/>
  <c r="N73" i="1"/>
  <c r="N74" i="1"/>
  <c r="N83" i="1"/>
  <c r="N84" i="1"/>
  <c r="N85" i="1"/>
  <c r="F87" i="1"/>
  <c r="E87" i="1"/>
  <c r="D87" i="1"/>
  <c r="C87" i="1"/>
  <c r="N54" i="1"/>
  <c r="N55" i="1"/>
  <c r="N56" i="1"/>
  <c r="N57" i="1"/>
  <c r="N58" i="1"/>
  <c r="N59" i="1"/>
  <c r="N61" i="1"/>
  <c r="N62" i="1"/>
  <c r="N63" i="1"/>
  <c r="M65" i="1"/>
  <c r="L65" i="1"/>
  <c r="K65" i="1"/>
  <c r="J65" i="1"/>
  <c r="I65" i="1"/>
  <c r="H65" i="1"/>
  <c r="G65" i="1"/>
  <c r="F65" i="1"/>
  <c r="E65" i="1"/>
  <c r="D65" i="1"/>
  <c r="C65" i="1"/>
  <c r="B65" i="1"/>
  <c r="B87" i="1"/>
  <c r="M50" i="1"/>
  <c r="L50" i="1"/>
  <c r="K50" i="1"/>
  <c r="J50" i="1"/>
  <c r="I50" i="1"/>
  <c r="H50" i="1"/>
  <c r="G50" i="1"/>
  <c r="F50" i="1"/>
  <c r="E50" i="1"/>
  <c r="D50" i="1"/>
  <c r="C50" i="1"/>
  <c r="B50" i="1"/>
  <c r="O50" i="1"/>
  <c r="N48" i="1"/>
  <c r="N47" i="1"/>
  <c r="N46" i="1"/>
  <c r="N44" i="1"/>
  <c r="N43" i="1"/>
  <c r="N42" i="1"/>
  <c r="N41" i="1"/>
  <c r="N39" i="1"/>
  <c r="M35" i="1"/>
  <c r="L35" i="1"/>
  <c r="K35" i="1"/>
  <c r="J35" i="1"/>
  <c r="I35" i="1"/>
  <c r="O33" i="1"/>
  <c r="O35" i="1" s="1"/>
  <c r="B35" i="1"/>
  <c r="C35" i="1"/>
  <c r="D35" i="1"/>
  <c r="E35" i="1"/>
  <c r="F35" i="1"/>
  <c r="G35" i="1"/>
  <c r="H35" i="1"/>
  <c r="N31" i="1"/>
  <c r="N33" i="1"/>
  <c r="N32" i="1"/>
  <c r="N29" i="1"/>
  <c r="N28" i="1"/>
  <c r="N27" i="1"/>
  <c r="N26" i="1"/>
  <c r="N24" i="1"/>
  <c r="H179" i="1"/>
  <c r="N171" i="1"/>
  <c r="E202" i="1"/>
  <c r="J202" i="1"/>
  <c r="N191" i="1"/>
  <c r="N183" i="1"/>
  <c r="N184" i="1"/>
  <c r="N185" i="1"/>
  <c r="N186" i="1"/>
  <c r="N187" i="1"/>
  <c r="N188" i="1"/>
  <c r="N189" i="1"/>
  <c r="F225" i="1"/>
  <c r="K225" i="1"/>
  <c r="I251" i="1"/>
  <c r="I275" i="1" s="1"/>
  <c r="N291" i="1"/>
  <c r="N292" i="1"/>
  <c r="N287" i="1"/>
  <c r="N299" i="1"/>
  <c r="N300" i="1"/>
  <c r="M302" i="1" l="1"/>
  <c r="L302" i="1"/>
  <c r="N228" i="1"/>
  <c r="H329" i="1"/>
  <c r="N289" i="1"/>
  <c r="M329" i="1"/>
  <c r="B302" i="1"/>
  <c r="N150" i="1"/>
  <c r="J329" i="1"/>
  <c r="N179" i="1"/>
  <c r="N298" i="1"/>
  <c r="E329" i="1"/>
  <c r="N35" i="1"/>
  <c r="N225" i="1"/>
  <c r="N87" i="1"/>
  <c r="N248" i="1"/>
  <c r="N65" i="1"/>
  <c r="N294" i="1"/>
  <c r="F329" i="1"/>
  <c r="C302" i="1"/>
  <c r="N50" i="1"/>
  <c r="N251" i="1"/>
  <c r="N275" i="1" s="1"/>
  <c r="N202" i="1"/>
  <c r="K275" i="1"/>
  <c r="D302" i="1"/>
  <c r="I329" i="1"/>
  <c r="K329" i="1"/>
  <c r="D329" i="1"/>
  <c r="B329" i="1"/>
  <c r="C329" i="1"/>
  <c r="G329" i="1"/>
  <c r="N156" i="1"/>
  <c r="N133" i="1"/>
  <c r="N110" i="1"/>
  <c r="N113" i="1"/>
  <c r="N90" i="1"/>
  <c r="N136" i="1"/>
  <c r="N325" i="1"/>
  <c r="O321" i="1"/>
  <c r="N321" i="1"/>
  <c r="D11" i="2"/>
  <c r="N302" i="1" l="1"/>
  <c r="O329" i="1"/>
  <c r="N317" i="1" l="1"/>
  <c r="L329" i="1"/>
  <c r="N318" i="1"/>
  <c r="N319" i="1"/>
  <c r="N316" i="1" l="1"/>
  <c r="N329" i="1" l="1"/>
  <c r="N349" i="1" l="1"/>
  <c r="O349" i="1" s="1"/>
  <c r="O348" i="1" s="1"/>
  <c r="O356" i="1" s="1"/>
  <c r="N350" i="1"/>
  <c r="K348" i="1"/>
  <c r="N348" i="1" l="1"/>
  <c r="N353" i="1"/>
  <c r="K352" i="1"/>
  <c r="K356" i="1" s="1"/>
  <c r="N354" i="1"/>
  <c r="N352" i="1" l="1"/>
  <c r="N356" i="1" s="1"/>
</calcChain>
</file>

<file path=xl/sharedStrings.xml><?xml version="1.0" encoding="utf-8"?>
<sst xmlns="http://schemas.openxmlformats.org/spreadsheetml/2006/main" count="793" uniqueCount="107">
  <si>
    <t>------------------------------------------------------------------------------- Entries by month --------------------------------------------------------------------------</t>
  </si>
  <si>
    <t>Entries to</t>
  </si>
  <si>
    <t>date</t>
  </si>
  <si>
    <t xml:space="preserve">Total </t>
  </si>
  <si>
    <t>Oct.</t>
  </si>
  <si>
    <t>Nov.</t>
  </si>
  <si>
    <t>Dec.</t>
  </si>
  <si>
    <t>Jan.</t>
  </si>
  <si>
    <t>Apr.</t>
  </si>
  <si>
    <t>May</t>
  </si>
  <si>
    <t>June</t>
  </si>
  <si>
    <t>July</t>
  </si>
  <si>
    <t>Aug.</t>
  </si>
  <si>
    <t xml:space="preserve"> El Salvador </t>
  </si>
  <si>
    <t xml:space="preserve"> Guatemala </t>
  </si>
  <si>
    <t xml:space="preserve"> Honduras </t>
  </si>
  <si>
    <t xml:space="preserve"> Nicaragua </t>
  </si>
  <si>
    <t>FY 2008</t>
  </si>
  <si>
    <t>FY 2009</t>
  </si>
  <si>
    <t xml:space="preserve"> Costa Rica  </t>
  </si>
  <si>
    <t xml:space="preserve"> Peru</t>
  </si>
  <si>
    <t xml:space="preserve"> Others</t>
  </si>
  <si>
    <t xml:space="preserve"> Costa Rica</t>
  </si>
  <si>
    <t>FY 2010</t>
  </si>
  <si>
    <t>FY 2011</t>
  </si>
  <si>
    <t xml:space="preserve">CAFTA-DR </t>
  </si>
  <si>
    <t>FY 2012</t>
  </si>
  <si>
    <t xml:space="preserve"> Dominican Republic  </t>
  </si>
  <si>
    <t>Colombia</t>
  </si>
  <si>
    <t>Panama, raw sugar</t>
  </si>
  <si>
    <t>Panama, specialty</t>
  </si>
  <si>
    <t>FY 2013</t>
  </si>
  <si>
    <t xml:space="preserve"> Costa Rica (specialty)</t>
  </si>
  <si>
    <t xml:space="preserve"> Peru (specialty)</t>
  </si>
  <si>
    <t>FY 2014</t>
  </si>
  <si>
    <t>FY 2015</t>
  </si>
  <si>
    <t>FY 2016</t>
  </si>
  <si>
    <t>FY 2017</t>
  </si>
  <si>
    <t>FY 2018</t>
  </si>
  <si>
    <t>FY 2019</t>
  </si>
  <si>
    <t>FY 2020</t>
  </si>
  <si>
    <t>Panama, general</t>
  </si>
  <si>
    <t>Canada</t>
  </si>
  <si>
    <t>FY 2021</t>
  </si>
  <si>
    <t>Peru, Total</t>
  </si>
  <si>
    <t xml:space="preserve">Peru special </t>
  </si>
  <si>
    <t>Panama, Total</t>
  </si>
  <si>
    <t>Metric tons, raw value</t>
  </si>
  <si>
    <t>N/A</t>
  </si>
  <si>
    <t>FY 2022</t>
  </si>
  <si>
    <t>Countries</t>
  </si>
  <si>
    <t>Quantity entered</t>
  </si>
  <si>
    <t>Remaining</t>
  </si>
  <si>
    <t>Portion of</t>
  </si>
  <si>
    <t>balance</t>
  </si>
  <si>
    <t>allocation filled</t>
  </si>
  <si>
    <t>Percent</t>
  </si>
  <si>
    <t xml:space="preserve">El Salvador </t>
  </si>
  <si>
    <t xml:space="preserve">Nicaragua </t>
  </si>
  <si>
    <t>Honduras</t>
  </si>
  <si>
    <t>Guatemala</t>
  </si>
  <si>
    <t>Guatemala (7/01/2006)</t>
  </si>
  <si>
    <t>2007 (CAFTA/DR TRQs)</t>
  </si>
  <si>
    <t>Total CAFTA/DR</t>
  </si>
  <si>
    <t>1/ For details on items eligible for these TRQs, see CAFTA-DR Annex 3.3, U.S. Notes, pages 6-9:  CAFTA-DR Full Text, Tariff Schedules, U.S. General Notes and Appendix; and Federal Register Vol. 72, No. 244, December 20, 2007.</t>
  </si>
  <si>
    <t>1/ For details on items eligible for these TRQs, see CAFTA-DR Annex 3.3, U.S. Notes, pages 6-9;</t>
  </si>
  <si>
    <t>TRQ Allocation</t>
  </si>
  <si>
    <t>Year, country</t>
  </si>
  <si>
    <t>Other TRQs</t>
  </si>
  <si>
    <t>Canada, refined beet</t>
  </si>
  <si>
    <t xml:space="preserve">   Canada, refined beet</t>
  </si>
  <si>
    <t>Canada, refined raw</t>
  </si>
  <si>
    <t xml:space="preserve">   Canada, refined raw</t>
  </si>
  <si>
    <t>Last updated 11/9/2006.</t>
  </si>
  <si>
    <t>Table 59a–U.S. sugar tariff-rate quota allocations and entries by month under free trade agreements, since fiscal year 2008</t>
  </si>
  <si>
    <t>Table 59b–U.S. sugar tariff-rate quota annual allocations and entries under free trade agreements, fiscal years 2006 and 2007</t>
  </si>
  <si>
    <t>Table 59–U.S. sugar tariff-rate quota allocations and entries by month under free trade agreements, since fiscal year 2006</t>
  </si>
  <si>
    <t>Table 59a–U.S. sugar tariff-rate quota allocations and entries by month under free trade agreements, since fiscal year 2008 1/</t>
  </si>
  <si>
    <t>Feb.</t>
  </si>
  <si>
    <t>Mar.</t>
  </si>
  <si>
    <t>Table 59b–U.S. sugar tariff-rate quota annual allocations and entries under free trade agreements, fiscal years 2006 and 2007 1/</t>
  </si>
  <si>
    <t>El Salvador (3/24/2006) 2/</t>
  </si>
  <si>
    <t>Nicaragua (4/01/2006) 2/</t>
  </si>
  <si>
    <t>Honduras (4/01/2006) 2/</t>
  </si>
  <si>
    <t xml:space="preserve">2006  (CAFTA/DR) </t>
  </si>
  <si>
    <t>Contact: Vidalina Abadam at USDA, Economic Research Service.</t>
  </si>
  <si>
    <t>----------------  Metric tons, raw value-----------</t>
  </si>
  <si>
    <t>Sep.</t>
  </si>
  <si>
    <t>FY 2023</t>
  </si>
  <si>
    <t xml:space="preserve">   Canada, refined cane</t>
  </si>
  <si>
    <t>2/ Date of U.S. Trade Representative announcement to implement the sugar tariff-rate quota.</t>
  </si>
  <si>
    <t xml:space="preserve">Note: Slight differences compared with data sources are due to rounding. </t>
  </si>
  <si>
    <t>Full Text, Tariff Schedules, U.S. General Notes and Appendix. See Federal Register Volume 72, Number 244, December 20, 2007.</t>
  </si>
  <si>
    <t>FY 2024</t>
  </si>
  <si>
    <t xml:space="preserve"> Dominican Republic  2/</t>
  </si>
  <si>
    <t xml:space="preserve"> Peru 2/</t>
  </si>
  <si>
    <t>Peru 2/</t>
  </si>
  <si>
    <t>2/ The TRQ is zero due to a determination of a negative trade surplus for this country.</t>
  </si>
  <si>
    <t>CAFTA-DR</t>
  </si>
  <si>
    <t xml:space="preserve">CAFTA-DR = Central American and Dominican Republic; TRQ = tariff-rate quota; N/A = not available. </t>
  </si>
  <si>
    <t xml:space="preserve">3/ These free trade agreements' tariff rate quota (TRQ) allocations are established on a calendar year basis. Thus, entries in a fiscal year may exceed a calendar year TRQ limit. </t>
  </si>
  <si>
    <t>Allocation 3/</t>
  </si>
  <si>
    <t>CAFTA-DR = Central American and Dominican Republic; TRQ = tariff-rate quota.</t>
  </si>
  <si>
    <r>
      <t xml:space="preserve">Source: USDA, Economic Research  Service, based on data from USDA, Foreign Agricultural Service </t>
    </r>
    <r>
      <rPr>
        <i/>
        <sz val="10"/>
        <rFont val="Arial"/>
        <family val="2"/>
      </rPr>
      <t>U.S. Sugar Monthly Import and Re-Exports</t>
    </r>
    <r>
      <rPr>
        <sz val="10"/>
        <rFont val="Arial"/>
        <family val="2"/>
      </rPr>
      <t xml:space="preserve"> report; U.S. Customs and Border Protection, </t>
    </r>
    <r>
      <rPr>
        <i/>
        <sz val="10"/>
        <rFont val="Arial"/>
        <family val="2"/>
      </rPr>
      <t>Weekly Commodity Status Report</t>
    </r>
    <r>
      <rPr>
        <sz val="10"/>
        <rFont val="Arial"/>
        <family val="2"/>
      </rPr>
      <t xml:space="preserve">. </t>
    </r>
  </si>
  <si>
    <r>
      <t xml:space="preserve">Source: USDA, Economic Research  Service, based on data from U.S. Customs and Border Protection, </t>
    </r>
    <r>
      <rPr>
        <i/>
        <sz val="10"/>
        <rFont val="Arial"/>
        <family val="2"/>
      </rPr>
      <t>Weekly Commodity Status Report</t>
    </r>
    <r>
      <rPr>
        <sz val="10"/>
        <rFont val="Arial"/>
        <family val="2"/>
      </rPr>
      <t>.</t>
    </r>
  </si>
  <si>
    <t>Last updated: 11/18/2024.</t>
  </si>
  <si>
    <t>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</si>
</sst>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"/>
    <numFmt numFmtId="166" formatCode="#,##0;[Red]#,##0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0" xfId="0" quotePrefix="1" applyFont="1" applyAlignment="1">
      <alignment horizontal="left"/>
    </xf>
    <xf numFmtId="17" fontId="0" fillId="0" borderId="0" xfId="0" applyNumberFormat="1" applyAlignment="1">
      <alignment horizontal="center"/>
    </xf>
    <xf numFmtId="0" fontId="4" fillId="0" borderId="0" xfId="0" applyFont="1" applyAlignment="1">
      <alignment horizontal="right" wrapText="1"/>
    </xf>
    <xf numFmtId="164" fontId="5" fillId="0" borderId="1" xfId="0" quotePrefix="1" applyNumberFormat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right"/>
    </xf>
    <xf numFmtId="164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/>
    <xf numFmtId="3" fontId="0" fillId="0" borderId="0" xfId="0" applyNumberFormat="1"/>
    <xf numFmtId="3" fontId="0" fillId="0" borderId="0" xfId="0" applyNumberFormat="1" applyAlignment="1">
      <alignment horizontal="right"/>
    </xf>
    <xf numFmtId="9" fontId="1" fillId="0" borderId="0" xfId="4" applyBorder="1" applyAlignment="1">
      <alignment horizontal="right"/>
    </xf>
    <xf numFmtId="3" fontId="0" fillId="0" borderId="0" xfId="0" applyNumberFormat="1" applyAlignment="1">
      <alignment horizontal="center"/>
    </xf>
    <xf numFmtId="3" fontId="1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6" fontId="4" fillId="0" borderId="0" xfId="0" applyNumberFormat="1" applyFont="1" applyAlignment="1">
      <alignment horizontal="right"/>
    </xf>
    <xf numFmtId="0" fontId="4" fillId="0" borderId="1" xfId="3" applyBorder="1"/>
    <xf numFmtId="3" fontId="4" fillId="0" borderId="1" xfId="3" applyNumberFormat="1" applyBorder="1"/>
    <xf numFmtId="0" fontId="4" fillId="0" borderId="0" xfId="3"/>
    <xf numFmtId="3" fontId="4" fillId="0" borderId="0" xfId="3" applyNumberFormat="1"/>
    <xf numFmtId="3" fontId="4" fillId="0" borderId="0" xfId="3" applyNumberFormat="1" applyAlignment="1">
      <alignment horizontal="center"/>
    </xf>
    <xf numFmtId="0" fontId="4" fillId="0" borderId="0" xfId="3" applyAlignment="1">
      <alignment horizontal="center"/>
    </xf>
    <xf numFmtId="3" fontId="4" fillId="0" borderId="1" xfId="3" applyNumberFormat="1" applyBorder="1" applyAlignment="1">
      <alignment horizontal="center"/>
    </xf>
    <xf numFmtId="14" fontId="4" fillId="0" borderId="1" xfId="3" applyNumberFormat="1" applyBorder="1" applyAlignment="1">
      <alignment horizontal="center"/>
    </xf>
    <xf numFmtId="0" fontId="4" fillId="0" borderId="1" xfId="3" applyBorder="1" applyAlignment="1">
      <alignment horizontal="center"/>
    </xf>
    <xf numFmtId="3" fontId="4" fillId="0" borderId="0" xfId="3" quotePrefix="1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3" applyAlignment="1">
      <alignment horizontal="left" indent="2"/>
    </xf>
    <xf numFmtId="0" fontId="4" fillId="0" borderId="0" xfId="3" applyAlignment="1">
      <alignment horizontal="left" indent="4"/>
    </xf>
    <xf numFmtId="165" fontId="4" fillId="0" borderId="0" xfId="3" applyNumberFormat="1"/>
    <xf numFmtId="3" fontId="4" fillId="0" borderId="0" xfId="3" quotePrefix="1" applyNumberFormat="1" applyAlignment="1">
      <alignment horizontal="right"/>
    </xf>
    <xf numFmtId="0" fontId="4" fillId="0" borderId="1" xfId="3" applyBorder="1" applyAlignment="1">
      <alignment horizontal="left" indent="4"/>
    </xf>
    <xf numFmtId="0" fontId="0" fillId="0" borderId="0" xfId="0" applyAlignment="1">
      <alignment wrapText="1"/>
    </xf>
    <xf numFmtId="3" fontId="0" fillId="0" borderId="1" xfId="0" applyNumberFormat="1" applyBorder="1"/>
    <xf numFmtId="0" fontId="8" fillId="0" borderId="0" xfId="3" applyFont="1"/>
    <xf numFmtId="0" fontId="2" fillId="0" borderId="0" xfId="1" applyAlignment="1" applyProtection="1"/>
    <xf numFmtId="17" fontId="1" fillId="0" borderId="0" xfId="0" applyNumberFormat="1" applyFont="1" applyAlignment="1">
      <alignment horizontal="center"/>
    </xf>
    <xf numFmtId="0" fontId="1" fillId="0" borderId="1" xfId="3" applyFont="1" applyBorder="1"/>
    <xf numFmtId="0" fontId="1" fillId="0" borderId="0" xfId="3" applyFont="1"/>
    <xf numFmtId="0" fontId="1" fillId="0" borderId="0" xfId="3" applyFont="1" applyAlignment="1">
      <alignment horizontal="left" indent="2"/>
    </xf>
    <xf numFmtId="0" fontId="1" fillId="0" borderId="0" xfId="0" applyFont="1"/>
    <xf numFmtId="0" fontId="1" fillId="0" borderId="1" xfId="0" applyFont="1" applyBorder="1"/>
    <xf numFmtId="0" fontId="9" fillId="0" borderId="0" xfId="0" applyFont="1"/>
    <xf numFmtId="0" fontId="1" fillId="0" borderId="1" xfId="0" applyFont="1" applyBorder="1" applyAlignment="1">
      <alignment horizontal="right"/>
    </xf>
    <xf numFmtId="3" fontId="1" fillId="0" borderId="0" xfId="3" quotePrefix="1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7" fontId="1" fillId="0" borderId="0" xfId="5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5" applyNumberFormat="1" applyFont="1" applyBorder="1" applyAlignment="1">
      <alignment horizontal="right"/>
    </xf>
    <xf numFmtId="166" fontId="4" fillId="0" borderId="0" xfId="2" applyNumberFormat="1"/>
    <xf numFmtId="166" fontId="1" fillId="0" borderId="0" xfId="0" applyNumberFormat="1" applyFont="1" applyAlignment="1">
      <alignment horizontal="right"/>
    </xf>
    <xf numFmtId="166" fontId="1" fillId="0" borderId="0" xfId="2" applyNumberFormat="1" applyFont="1"/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indent="1"/>
    </xf>
    <xf numFmtId="3" fontId="0" fillId="0" borderId="0" xfId="0" applyNumberFormat="1" applyBorder="1"/>
    <xf numFmtId="3" fontId="1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6">
    <cellStyle name="Comma" xfId="5" builtinId="3"/>
    <cellStyle name="Hyperlink" xfId="1" builtinId="8"/>
    <cellStyle name="Normal" xfId="0" builtinId="0"/>
    <cellStyle name="Normal 10" xfId="2" xr:uid="{00000000-0005-0000-0000-000002000000}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/>
  </sheetViews>
  <sheetFormatPr defaultRowHeight="12.75" x14ac:dyDescent="0.2"/>
  <sheetData>
    <row r="1" spans="1:1" x14ac:dyDescent="0.2">
      <c r="A1" s="49" t="s">
        <v>76</v>
      </c>
    </row>
    <row r="2" spans="1:1" x14ac:dyDescent="0.2">
      <c r="A2" s="50" t="s">
        <v>74</v>
      </c>
    </row>
    <row r="3" spans="1:1" x14ac:dyDescent="0.2">
      <c r="A3" s="50" t="s">
        <v>75</v>
      </c>
    </row>
    <row r="4" spans="1:1" x14ac:dyDescent="0.2">
      <c r="A4" s="57"/>
    </row>
    <row r="5" spans="1:1" x14ac:dyDescent="0.2">
      <c r="A5" s="57" t="s">
        <v>105</v>
      </c>
    </row>
    <row r="7" spans="1:1" x14ac:dyDescent="0.2">
      <c r="A7" s="57" t="s">
        <v>85</v>
      </c>
    </row>
  </sheetData>
  <hyperlinks>
    <hyperlink ref="A2" location="Table59a!A1" display="Table 59a–U.S. sugar tariff-rate quota allocations and entries by month under Free Trade Agreements, since fiscal year 2008" xr:uid="{00000000-0004-0000-0000-000000000000}"/>
    <hyperlink ref="A3" location="Table59b!A1" display="Table 59b–U.S. sugar tariff-rate quota annual allocations and entries under Free Trade Agreements, fiscal years 2006 and 2007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418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RowHeight="12.75" x14ac:dyDescent="0.2"/>
  <cols>
    <col min="1" max="1" width="21.7109375" style="55" customWidth="1"/>
    <col min="14" max="14" width="10.42578125" customWidth="1"/>
    <col min="15" max="15" width="11.85546875" customWidth="1"/>
    <col min="16" max="16" width="21" customWidth="1"/>
  </cols>
  <sheetData>
    <row r="1" spans="1:18" s="3" customFormat="1" ht="12.75" customHeight="1" x14ac:dyDescent="0.2">
      <c r="A1" s="56" t="s">
        <v>77</v>
      </c>
    </row>
    <row r="2" spans="1:18" s="2" customFormat="1" ht="12.75" customHeight="1" x14ac:dyDescent="0.2">
      <c r="A2" s="6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s="2" customFormat="1" ht="12.75" customHeight="1" x14ac:dyDescent="0.2">
      <c r="A3" s="67"/>
      <c r="B3" s="4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s="2" customFormat="1" ht="12.75" customHeight="1" x14ac:dyDescent="0.2">
      <c r="A4" s="6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8" ht="12.75" customHeight="1" x14ac:dyDescent="0.2">
      <c r="A5" s="51" t="s">
        <v>67</v>
      </c>
      <c r="B5" s="5" t="s">
        <v>4</v>
      </c>
      <c r="C5" s="5" t="s">
        <v>5</v>
      </c>
      <c r="D5" s="5" t="s">
        <v>6</v>
      </c>
      <c r="E5" s="5" t="s">
        <v>7</v>
      </c>
      <c r="F5" s="51" t="s">
        <v>78</v>
      </c>
      <c r="G5" s="51" t="s">
        <v>79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1" t="s">
        <v>87</v>
      </c>
      <c r="N5" s="6" t="s">
        <v>1</v>
      </c>
      <c r="O5" s="62" t="s">
        <v>101</v>
      </c>
    </row>
    <row r="6" spans="1:18" s="10" customFormat="1" ht="12.75" customHeight="1" x14ac:dyDescent="0.2">
      <c r="A6" s="58"/>
      <c r="B6" s="7"/>
      <c r="C6" s="7"/>
      <c r="D6" s="8"/>
      <c r="E6" s="8"/>
      <c r="F6" s="25"/>
      <c r="G6" s="27" t="s">
        <v>47</v>
      </c>
      <c r="H6" s="25"/>
      <c r="I6" s="25"/>
      <c r="J6" s="9"/>
      <c r="N6" s="11" t="s">
        <v>2</v>
      </c>
      <c r="O6" s="11"/>
    </row>
    <row r="7" spans="1:18" ht="12.75" customHeight="1" x14ac:dyDescent="0.2">
      <c r="A7" s="62"/>
      <c r="B7" s="12"/>
      <c r="C7" s="13"/>
      <c r="D7" s="14"/>
      <c r="E7" s="14"/>
      <c r="F7" s="14"/>
      <c r="G7" s="14"/>
      <c r="H7" s="14"/>
      <c r="I7" s="14"/>
      <c r="J7" s="14"/>
      <c r="O7" s="15"/>
    </row>
    <row r="8" spans="1:18" ht="12.75" customHeight="1" x14ac:dyDescent="0.2">
      <c r="A8" s="16"/>
      <c r="B8" s="16"/>
      <c r="C8" s="16"/>
      <c r="D8" s="16"/>
      <c r="E8" s="16"/>
      <c r="F8" s="16"/>
      <c r="G8" s="27"/>
      <c r="H8" s="16"/>
      <c r="I8" s="5"/>
      <c r="J8" s="16"/>
      <c r="K8" s="16"/>
      <c r="L8" s="16"/>
      <c r="M8" s="16"/>
      <c r="N8" s="16"/>
      <c r="O8" s="16"/>
      <c r="P8" s="17"/>
    </row>
    <row r="9" spans="1:18" ht="12.75" customHeight="1" x14ac:dyDescent="0.2">
      <c r="A9" s="68" t="s">
        <v>17</v>
      </c>
      <c r="B9" s="16"/>
      <c r="C9" s="16"/>
      <c r="D9" s="16"/>
      <c r="E9" s="16"/>
      <c r="F9" s="16"/>
      <c r="G9" s="16"/>
      <c r="H9" s="16"/>
      <c r="I9" s="5"/>
      <c r="J9" s="16"/>
      <c r="K9" s="16"/>
      <c r="L9" s="16"/>
      <c r="M9" s="16"/>
      <c r="N9" s="16"/>
      <c r="O9" s="16"/>
      <c r="P9" s="17"/>
    </row>
    <row r="10" spans="1:18" ht="12.75" customHeight="1" x14ac:dyDescent="0.2">
      <c r="A10" s="68" t="s">
        <v>98</v>
      </c>
      <c r="B10" s="16"/>
      <c r="C10" s="16"/>
      <c r="D10" s="16"/>
      <c r="E10" s="16"/>
      <c r="F10" s="16"/>
      <c r="G10" s="16"/>
      <c r="H10" s="16"/>
      <c r="I10" s="5"/>
      <c r="J10" s="16"/>
      <c r="K10" s="16"/>
      <c r="L10" s="16"/>
      <c r="M10" s="16"/>
      <c r="N10" s="16"/>
      <c r="O10" s="16"/>
      <c r="P10" s="17"/>
    </row>
    <row r="11" spans="1:18" ht="12.75" customHeight="1" x14ac:dyDescent="0.2">
      <c r="A11" s="55" t="s">
        <v>94</v>
      </c>
      <c r="B11" s="26" t="s">
        <v>48</v>
      </c>
      <c r="C11" s="26" t="s">
        <v>48</v>
      </c>
      <c r="D11" s="26" t="s">
        <v>48</v>
      </c>
      <c r="E11" s="26" t="s">
        <v>48</v>
      </c>
      <c r="F11" s="26" t="s">
        <v>48</v>
      </c>
      <c r="G11" s="26" t="s">
        <v>48</v>
      </c>
      <c r="H11" s="26" t="s">
        <v>48</v>
      </c>
      <c r="I11" s="26" t="s">
        <v>48</v>
      </c>
      <c r="J11" s="26" t="s">
        <v>48</v>
      </c>
      <c r="K11" s="26" t="s">
        <v>48</v>
      </c>
      <c r="L11" s="26" t="s">
        <v>48</v>
      </c>
      <c r="M11" s="26" t="s">
        <v>48</v>
      </c>
      <c r="N11" s="19" t="s">
        <v>48</v>
      </c>
      <c r="O11" s="20" t="s">
        <v>48</v>
      </c>
      <c r="P11" s="17"/>
    </row>
    <row r="12" spans="1:18" ht="12.75" customHeight="1" x14ac:dyDescent="0.2">
      <c r="A12" s="55" t="s">
        <v>13</v>
      </c>
      <c r="B12" s="18">
        <v>0</v>
      </c>
      <c r="C12" s="18">
        <v>0</v>
      </c>
      <c r="D12" s="18">
        <v>0</v>
      </c>
      <c r="E12" s="18">
        <v>14.742000000000001</v>
      </c>
      <c r="F12" s="18">
        <v>24945.258000000002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9">
        <f>SUM(B12:M12)</f>
        <v>24960</v>
      </c>
      <c r="O12" s="18">
        <v>24960</v>
      </c>
      <c r="Q12" s="18"/>
      <c r="R12" s="18"/>
    </row>
    <row r="13" spans="1:18" ht="12.75" customHeight="1" x14ac:dyDescent="0.2">
      <c r="A13" s="55" t="s">
        <v>14</v>
      </c>
      <c r="B13" s="18">
        <v>889</v>
      </c>
      <c r="C13" s="18">
        <v>0</v>
      </c>
      <c r="D13" s="18">
        <v>546</v>
      </c>
      <c r="E13" s="18">
        <v>10196.42</v>
      </c>
      <c r="F13" s="18">
        <v>960</v>
      </c>
      <c r="G13" s="18">
        <v>3982</v>
      </c>
      <c r="H13" s="18">
        <v>5866</v>
      </c>
      <c r="I13" s="18">
        <v>997</v>
      </c>
      <c r="J13" s="18">
        <v>774</v>
      </c>
      <c r="K13" s="18">
        <v>2</v>
      </c>
      <c r="L13" s="18">
        <v>437</v>
      </c>
      <c r="M13" s="18">
        <v>8779.5</v>
      </c>
      <c r="N13" s="19">
        <f t="shared" ref="N13:N15" si="0">SUM(B13:M13)</f>
        <v>33428.92</v>
      </c>
      <c r="O13" s="18">
        <v>33280</v>
      </c>
      <c r="Q13" s="18"/>
      <c r="R13" s="18"/>
    </row>
    <row r="14" spans="1:18" ht="12.75" customHeight="1" x14ac:dyDescent="0.2">
      <c r="A14" s="55" t="s">
        <v>15</v>
      </c>
      <c r="B14" s="18">
        <v>480</v>
      </c>
      <c r="C14" s="18">
        <v>0</v>
      </c>
      <c r="D14" s="18">
        <v>0</v>
      </c>
      <c r="E14" s="18">
        <v>0</v>
      </c>
      <c r="F14" s="18">
        <v>0</v>
      </c>
      <c r="G14" s="18">
        <v>2470</v>
      </c>
      <c r="H14" s="18">
        <v>0</v>
      </c>
      <c r="I14" s="18">
        <v>856</v>
      </c>
      <c r="J14" s="18">
        <v>4993.5</v>
      </c>
      <c r="K14" s="18">
        <v>0</v>
      </c>
      <c r="L14" s="18">
        <v>0</v>
      </c>
      <c r="M14" s="18">
        <v>0</v>
      </c>
      <c r="N14" s="19">
        <f t="shared" si="0"/>
        <v>8799.5</v>
      </c>
      <c r="O14" s="18">
        <v>8320</v>
      </c>
      <c r="Q14" s="18"/>
      <c r="R14" s="18"/>
    </row>
    <row r="15" spans="1:18" ht="12.75" customHeight="1" x14ac:dyDescent="0.2">
      <c r="A15" s="55" t="s">
        <v>16</v>
      </c>
      <c r="B15" s="18">
        <v>0</v>
      </c>
      <c r="C15" s="18">
        <v>0</v>
      </c>
      <c r="D15" s="18">
        <v>0</v>
      </c>
      <c r="E15" s="22">
        <v>0</v>
      </c>
      <c r="F15" s="22">
        <v>8147.43</v>
      </c>
      <c r="G15" s="18">
        <v>0</v>
      </c>
      <c r="H15" s="18">
        <v>0</v>
      </c>
      <c r="I15" s="18">
        <v>0</v>
      </c>
      <c r="J15" s="18">
        <v>0</v>
      </c>
      <c r="K15" s="18">
        <v>14448.5</v>
      </c>
      <c r="L15" s="18">
        <v>0</v>
      </c>
      <c r="M15" s="18">
        <v>0</v>
      </c>
      <c r="N15" s="19">
        <f t="shared" si="0"/>
        <v>22595.93</v>
      </c>
      <c r="O15" s="22">
        <v>22880</v>
      </c>
      <c r="Q15" s="18"/>
      <c r="R15" s="18"/>
    </row>
    <row r="16" spans="1:18" ht="12.75" customHeight="1" x14ac:dyDescent="0.2">
      <c r="A16" s="55" t="s">
        <v>68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1"/>
      <c r="O16" s="22"/>
    </row>
    <row r="17" spans="1:18" ht="12.75" customHeight="1" x14ac:dyDescent="0.2">
      <c r="A17" s="55" t="s">
        <v>20</v>
      </c>
      <c r="B17" s="26" t="s">
        <v>48</v>
      </c>
      <c r="C17" s="26" t="s">
        <v>48</v>
      </c>
      <c r="D17" s="26" t="s">
        <v>48</v>
      </c>
      <c r="E17" s="26" t="s">
        <v>48</v>
      </c>
      <c r="F17" s="26" t="s">
        <v>48</v>
      </c>
      <c r="G17" s="26" t="s">
        <v>48</v>
      </c>
      <c r="H17" s="26" t="s">
        <v>48</v>
      </c>
      <c r="I17" s="26" t="s">
        <v>48</v>
      </c>
      <c r="J17" s="26" t="s">
        <v>48</v>
      </c>
      <c r="K17" s="26" t="s">
        <v>48</v>
      </c>
      <c r="L17" s="26" t="s">
        <v>48</v>
      </c>
      <c r="M17" s="26" t="s">
        <v>48</v>
      </c>
      <c r="N17" s="60" t="s">
        <v>48</v>
      </c>
      <c r="O17" s="60" t="s">
        <v>48</v>
      </c>
    </row>
    <row r="18" spans="1:18" ht="12.75" customHeight="1" x14ac:dyDescent="0.2">
      <c r="A18" s="55" t="s">
        <v>21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16</v>
      </c>
      <c r="J18" s="18">
        <v>0</v>
      </c>
      <c r="K18" s="18">
        <v>3</v>
      </c>
      <c r="L18" s="18">
        <v>0</v>
      </c>
      <c r="M18" s="18">
        <v>0</v>
      </c>
      <c r="N18" s="19">
        <f>SUM(B18:M18)</f>
        <v>19</v>
      </c>
      <c r="O18" s="22">
        <f>17+6+18</f>
        <v>41</v>
      </c>
    </row>
    <row r="19" spans="1:18" ht="12.75" customHeight="1" x14ac:dyDescent="0.2">
      <c r="B19" s="18"/>
      <c r="C19" s="18"/>
      <c r="D19" s="18"/>
      <c r="E19" s="23"/>
      <c r="F19" s="23"/>
      <c r="G19" s="18"/>
      <c r="H19" s="18"/>
      <c r="I19" s="21"/>
      <c r="J19" s="21"/>
      <c r="K19" s="21"/>
      <c r="L19" s="21"/>
      <c r="M19" s="21"/>
      <c r="N19" s="24"/>
      <c r="O19" s="23"/>
      <c r="Q19" s="18"/>
      <c r="R19" s="18"/>
    </row>
    <row r="20" spans="1:18" ht="12.75" customHeight="1" x14ac:dyDescent="0.2">
      <c r="A20" s="69" t="s">
        <v>3</v>
      </c>
      <c r="B20" s="18">
        <f>SUM(B12:B15)+B18</f>
        <v>1369</v>
      </c>
      <c r="C20" s="18">
        <f t="shared" ref="C20:N20" si="1">SUM(C12:C15)+C18</f>
        <v>0</v>
      </c>
      <c r="D20" s="18">
        <f t="shared" si="1"/>
        <v>546</v>
      </c>
      <c r="E20" s="18">
        <f t="shared" si="1"/>
        <v>10211.162</v>
      </c>
      <c r="F20" s="18">
        <f t="shared" si="1"/>
        <v>34052.688000000002</v>
      </c>
      <c r="G20" s="18">
        <f t="shared" si="1"/>
        <v>6452</v>
      </c>
      <c r="H20" s="18">
        <f t="shared" si="1"/>
        <v>5866</v>
      </c>
      <c r="I20" s="18">
        <f t="shared" si="1"/>
        <v>1869</v>
      </c>
      <c r="J20" s="18">
        <f t="shared" si="1"/>
        <v>5767.5</v>
      </c>
      <c r="K20" s="18">
        <f t="shared" si="1"/>
        <v>14453.5</v>
      </c>
      <c r="L20" s="18">
        <f t="shared" si="1"/>
        <v>437</v>
      </c>
      <c r="M20" s="18">
        <f t="shared" si="1"/>
        <v>8779.5</v>
      </c>
      <c r="N20" s="18">
        <f t="shared" si="1"/>
        <v>89803.35</v>
      </c>
      <c r="O20" s="18">
        <f>SUM(O12:O15)+O18</f>
        <v>89481</v>
      </c>
    </row>
    <row r="21" spans="1:18" ht="12.75" customHeight="1" x14ac:dyDescent="0.2">
      <c r="A21" s="6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18"/>
    </row>
    <row r="22" spans="1:18" ht="12.75" customHeight="1" x14ac:dyDescent="0.2">
      <c r="A22" s="55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1"/>
      <c r="O22" s="18"/>
    </row>
    <row r="23" spans="1:18" ht="12.75" customHeight="1" x14ac:dyDescent="0.2">
      <c r="A23" s="68" t="s">
        <v>25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1"/>
      <c r="O23" s="18"/>
    </row>
    <row r="24" spans="1:18" ht="12.75" customHeight="1" x14ac:dyDescent="0.2">
      <c r="A24" s="55" t="s">
        <v>19</v>
      </c>
      <c r="B24" s="26" t="s">
        <v>48</v>
      </c>
      <c r="C24" s="26" t="s">
        <v>48</v>
      </c>
      <c r="D24" s="26" t="s">
        <v>48</v>
      </c>
      <c r="E24" s="18">
        <v>80</v>
      </c>
      <c r="F24" s="18">
        <v>0</v>
      </c>
      <c r="G24" s="18">
        <v>0</v>
      </c>
      <c r="H24" s="18">
        <v>5903</v>
      </c>
      <c r="I24" s="18">
        <v>3783</v>
      </c>
      <c r="J24" s="18">
        <v>0</v>
      </c>
      <c r="K24" s="18">
        <v>0</v>
      </c>
      <c r="L24" s="18">
        <v>0</v>
      </c>
      <c r="M24" s="18">
        <v>480</v>
      </c>
      <c r="N24" s="19">
        <f>SUM(B24:M24)</f>
        <v>10246</v>
      </c>
      <c r="O24" s="19">
        <v>11660</v>
      </c>
    </row>
    <row r="25" spans="1:18" ht="12.75" customHeight="1" x14ac:dyDescent="0.2">
      <c r="A25" s="55" t="s">
        <v>94</v>
      </c>
      <c r="B25" s="26" t="s">
        <v>48</v>
      </c>
      <c r="C25" s="26" t="s">
        <v>48</v>
      </c>
      <c r="D25" s="26" t="s">
        <v>48</v>
      </c>
      <c r="E25" s="26" t="s">
        <v>48</v>
      </c>
      <c r="F25" s="26" t="s">
        <v>48</v>
      </c>
      <c r="G25" s="26" t="s">
        <v>48</v>
      </c>
      <c r="H25" s="26" t="s">
        <v>48</v>
      </c>
      <c r="I25" s="26" t="s">
        <v>48</v>
      </c>
      <c r="J25" s="26" t="s">
        <v>48</v>
      </c>
      <c r="K25" s="26" t="s">
        <v>48</v>
      </c>
      <c r="L25" s="26" t="s">
        <v>48</v>
      </c>
      <c r="M25" s="26" t="s">
        <v>48</v>
      </c>
      <c r="N25" s="26" t="s">
        <v>48</v>
      </c>
      <c r="O25" s="20" t="s">
        <v>48</v>
      </c>
    </row>
    <row r="26" spans="1:18" ht="12.75" customHeight="1" x14ac:dyDescent="0.2">
      <c r="A26" s="55" t="s">
        <v>13</v>
      </c>
      <c r="B26" s="18">
        <v>0</v>
      </c>
      <c r="C26" s="18">
        <v>0</v>
      </c>
      <c r="D26" s="18">
        <v>0</v>
      </c>
      <c r="E26" s="18">
        <v>5698</v>
      </c>
      <c r="F26" s="18">
        <v>1640</v>
      </c>
      <c r="G26" s="18">
        <v>2246</v>
      </c>
      <c r="H26" s="18">
        <v>2241</v>
      </c>
      <c r="I26" s="18">
        <v>6328</v>
      </c>
      <c r="J26" s="18">
        <v>2827</v>
      </c>
      <c r="K26" s="18">
        <v>7021</v>
      </c>
      <c r="L26" s="18">
        <v>0</v>
      </c>
      <c r="M26" s="18">
        <v>0</v>
      </c>
      <c r="N26" s="19">
        <f>SUM(B26:M26)</f>
        <v>28001</v>
      </c>
      <c r="O26" s="18">
        <v>28000</v>
      </c>
    </row>
    <row r="27" spans="1:18" ht="12.75" customHeight="1" x14ac:dyDescent="0.2">
      <c r="A27" s="55" t="s">
        <v>14</v>
      </c>
      <c r="B27" s="18">
        <v>865</v>
      </c>
      <c r="C27" s="18">
        <v>0</v>
      </c>
      <c r="D27" s="18">
        <v>0</v>
      </c>
      <c r="E27" s="18">
        <v>13374</v>
      </c>
      <c r="F27" s="18">
        <v>1852</v>
      </c>
      <c r="G27" s="18">
        <v>2276</v>
      </c>
      <c r="H27" s="18">
        <v>3607</v>
      </c>
      <c r="I27" s="18">
        <v>1593</v>
      </c>
      <c r="J27" s="18">
        <v>860</v>
      </c>
      <c r="K27" s="18">
        <v>1467</v>
      </c>
      <c r="L27" s="18">
        <v>2294</v>
      </c>
      <c r="M27" s="18">
        <v>-148</v>
      </c>
      <c r="N27" s="19">
        <f>SUM(B27:M27)</f>
        <v>28040</v>
      </c>
      <c r="O27" s="18">
        <v>37000</v>
      </c>
    </row>
    <row r="28" spans="1:18" ht="12.75" customHeight="1" x14ac:dyDescent="0.2">
      <c r="A28" s="55" t="s">
        <v>15</v>
      </c>
      <c r="B28" s="26">
        <v>0</v>
      </c>
      <c r="C28" s="26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5585</v>
      </c>
      <c r="N28" s="19">
        <f>SUM(B28:M28)</f>
        <v>5585</v>
      </c>
      <c r="O28" s="18">
        <v>8480</v>
      </c>
    </row>
    <row r="29" spans="1:18" ht="12.75" customHeight="1" x14ac:dyDescent="0.2">
      <c r="A29" s="55" t="s">
        <v>16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2</v>
      </c>
      <c r="H29" s="18">
        <v>0</v>
      </c>
      <c r="I29" s="18">
        <v>10847</v>
      </c>
      <c r="J29" s="18">
        <v>0</v>
      </c>
      <c r="K29" s="18">
        <v>12468</v>
      </c>
      <c r="L29" s="18">
        <v>0</v>
      </c>
      <c r="M29" s="18">
        <v>0</v>
      </c>
      <c r="N29" s="19">
        <f>SUM(B29:M29)</f>
        <v>23317</v>
      </c>
      <c r="O29" s="22">
        <v>23320</v>
      </c>
    </row>
    <row r="30" spans="1:18" ht="12.75" customHeight="1" x14ac:dyDescent="0.2">
      <c r="A30" s="55" t="s">
        <v>68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1"/>
      <c r="O30" s="22"/>
    </row>
    <row r="31" spans="1:18" ht="12.75" customHeight="1" x14ac:dyDescent="0.2">
      <c r="A31" s="55" t="s">
        <v>22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9">
        <f>SUM(B31:M31)</f>
        <v>0</v>
      </c>
      <c r="O31" s="22">
        <v>2000</v>
      </c>
    </row>
    <row r="32" spans="1:18" ht="12.75" customHeight="1" x14ac:dyDescent="0.2">
      <c r="A32" s="55" t="s">
        <v>20</v>
      </c>
      <c r="B32" s="26" t="s">
        <v>48</v>
      </c>
      <c r="C32" s="26" t="s">
        <v>48</v>
      </c>
      <c r="D32" s="26" t="s">
        <v>48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9">
        <f>SUM(B32:M32)</f>
        <v>0</v>
      </c>
      <c r="O32" s="22">
        <v>2000</v>
      </c>
    </row>
    <row r="33" spans="1:15" ht="12.75" customHeight="1" x14ac:dyDescent="0.2">
      <c r="A33" s="55" t="s">
        <v>21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16</v>
      </c>
      <c r="H33" s="18">
        <v>3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9">
        <f>SUM(B33:M33)</f>
        <v>19</v>
      </c>
      <c r="O33" s="22">
        <f>19+17+15+6</f>
        <v>57</v>
      </c>
    </row>
    <row r="34" spans="1:15" ht="12.75" customHeight="1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1"/>
      <c r="O34" s="23"/>
    </row>
    <row r="35" spans="1:15" ht="12.75" customHeight="1" x14ac:dyDescent="0.2">
      <c r="A35" s="69" t="s">
        <v>3</v>
      </c>
      <c r="B35" s="18">
        <f>SUM(B24:B33)</f>
        <v>865</v>
      </c>
      <c r="C35" s="18">
        <f t="shared" ref="C35:M35" si="2">SUM(C24:C33)</f>
        <v>0</v>
      </c>
      <c r="D35" s="18">
        <f t="shared" si="2"/>
        <v>0</v>
      </c>
      <c r="E35" s="18">
        <f t="shared" si="2"/>
        <v>19152</v>
      </c>
      <c r="F35" s="18">
        <f t="shared" si="2"/>
        <v>3492</v>
      </c>
      <c r="G35" s="18">
        <f t="shared" si="2"/>
        <v>4540</v>
      </c>
      <c r="H35" s="18">
        <f t="shared" si="2"/>
        <v>11754</v>
      </c>
      <c r="I35" s="18">
        <f t="shared" si="2"/>
        <v>22551</v>
      </c>
      <c r="J35" s="18">
        <f t="shared" si="2"/>
        <v>3687</v>
      </c>
      <c r="K35" s="18">
        <f t="shared" si="2"/>
        <v>20956</v>
      </c>
      <c r="L35" s="18">
        <f t="shared" si="2"/>
        <v>2294</v>
      </c>
      <c r="M35" s="18">
        <f t="shared" si="2"/>
        <v>5917</v>
      </c>
      <c r="N35" s="19">
        <f>SUM(B35:M35)</f>
        <v>95208</v>
      </c>
      <c r="O35" s="18">
        <f>SUM(O24:O33)</f>
        <v>112517</v>
      </c>
    </row>
    <row r="36" spans="1:15" ht="12.75" customHeight="1" x14ac:dyDescent="0.2">
      <c r="A36" s="6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1"/>
      <c r="O36" s="18"/>
    </row>
    <row r="37" spans="1:15" ht="12.75" customHeight="1" x14ac:dyDescent="0.2">
      <c r="A37" s="55" t="s">
        <v>23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1"/>
      <c r="O37" s="18"/>
    </row>
    <row r="38" spans="1:15" ht="12.75" customHeight="1" x14ac:dyDescent="0.2">
      <c r="A38" s="68" t="s">
        <v>25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1"/>
      <c r="O38" s="18"/>
    </row>
    <row r="39" spans="1:15" ht="12.75" customHeight="1" x14ac:dyDescent="0.2">
      <c r="A39" s="55" t="s">
        <v>19</v>
      </c>
      <c r="B39" s="18">
        <v>480</v>
      </c>
      <c r="C39" s="18">
        <v>0</v>
      </c>
      <c r="D39" s="18">
        <v>680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5000</v>
      </c>
      <c r="L39" s="18">
        <v>6183</v>
      </c>
      <c r="M39" s="18">
        <v>0</v>
      </c>
      <c r="N39" s="19">
        <f>SUM(B39:M39)</f>
        <v>12343</v>
      </c>
      <c r="O39" s="19">
        <v>11880</v>
      </c>
    </row>
    <row r="40" spans="1:15" ht="12.75" customHeight="1" x14ac:dyDescent="0.2">
      <c r="A40" s="55" t="s">
        <v>94</v>
      </c>
      <c r="B40" s="26" t="s">
        <v>48</v>
      </c>
      <c r="C40" s="26" t="s">
        <v>48</v>
      </c>
      <c r="D40" s="26" t="s">
        <v>48</v>
      </c>
      <c r="E40" s="26" t="s">
        <v>48</v>
      </c>
      <c r="F40" s="26" t="s">
        <v>48</v>
      </c>
      <c r="G40" s="26" t="s">
        <v>48</v>
      </c>
      <c r="H40" s="26" t="s">
        <v>48</v>
      </c>
      <c r="I40" s="26" t="s">
        <v>48</v>
      </c>
      <c r="J40" s="26" t="s">
        <v>48</v>
      </c>
      <c r="K40" s="26" t="s">
        <v>48</v>
      </c>
      <c r="L40" s="26" t="s">
        <v>48</v>
      </c>
      <c r="M40" s="26" t="s">
        <v>48</v>
      </c>
      <c r="N40" s="26" t="s">
        <v>48</v>
      </c>
      <c r="O40" s="20" t="s">
        <v>48</v>
      </c>
    </row>
    <row r="41" spans="1:15" ht="12.75" customHeight="1" x14ac:dyDescent="0.2">
      <c r="A41" s="55" t="s">
        <v>13</v>
      </c>
      <c r="B41" s="18">
        <v>0</v>
      </c>
      <c r="C41" s="18">
        <v>0</v>
      </c>
      <c r="D41" s="18">
        <v>0</v>
      </c>
      <c r="E41" s="18">
        <v>818</v>
      </c>
      <c r="F41" s="18">
        <v>3546</v>
      </c>
      <c r="G41" s="18">
        <v>5659</v>
      </c>
      <c r="H41" s="18">
        <v>3413</v>
      </c>
      <c r="I41" s="18">
        <v>1029</v>
      </c>
      <c r="J41" s="18">
        <v>1101</v>
      </c>
      <c r="K41" s="18">
        <v>3164</v>
      </c>
      <c r="L41" s="18">
        <v>887</v>
      </c>
      <c r="M41" s="18">
        <v>6033</v>
      </c>
      <c r="N41" s="19">
        <f>SUM(B41:M41)</f>
        <v>25650</v>
      </c>
      <c r="O41" s="18">
        <v>28560</v>
      </c>
    </row>
    <row r="42" spans="1:15" ht="12.75" customHeight="1" x14ac:dyDescent="0.2">
      <c r="A42" s="55" t="s">
        <v>14</v>
      </c>
      <c r="B42" s="18">
        <v>5814</v>
      </c>
      <c r="C42" s="18">
        <v>1842</v>
      </c>
      <c r="D42" s="18">
        <v>2028</v>
      </c>
      <c r="E42" s="18">
        <v>10737</v>
      </c>
      <c r="F42" s="18">
        <v>1388</v>
      </c>
      <c r="G42" s="18">
        <v>1594</v>
      </c>
      <c r="H42" s="18">
        <v>9327</v>
      </c>
      <c r="I42" s="18">
        <v>300</v>
      </c>
      <c r="J42" s="18">
        <v>699</v>
      </c>
      <c r="K42" s="18">
        <v>9766</v>
      </c>
      <c r="L42" s="18">
        <v>1163</v>
      </c>
      <c r="M42" s="18">
        <v>275</v>
      </c>
      <c r="N42" s="19">
        <f>SUM(B42:M42)</f>
        <v>44933</v>
      </c>
      <c r="O42" s="18">
        <v>37740</v>
      </c>
    </row>
    <row r="43" spans="1:15" ht="12.75" customHeight="1" x14ac:dyDescent="0.2">
      <c r="A43" s="55" t="s">
        <v>15</v>
      </c>
      <c r="B43" s="18">
        <v>0</v>
      </c>
      <c r="C43" s="18">
        <v>1000</v>
      </c>
      <c r="D43" s="18">
        <v>1491</v>
      </c>
      <c r="E43" s="18">
        <v>0</v>
      </c>
      <c r="F43" s="18">
        <v>2214</v>
      </c>
      <c r="G43" s="18">
        <v>1020</v>
      </c>
      <c r="H43" s="18">
        <v>1996</v>
      </c>
      <c r="I43" s="18">
        <v>933</v>
      </c>
      <c r="J43" s="18">
        <v>0</v>
      </c>
      <c r="K43" s="18">
        <v>0</v>
      </c>
      <c r="L43" s="18">
        <v>0</v>
      </c>
      <c r="M43" s="18">
        <v>0</v>
      </c>
      <c r="N43" s="19">
        <f>SUM(B43:M43)</f>
        <v>8654</v>
      </c>
      <c r="O43" s="18">
        <v>6163</v>
      </c>
    </row>
    <row r="44" spans="1:15" ht="12.75" customHeight="1" x14ac:dyDescent="0.2">
      <c r="A44" s="55" t="s">
        <v>16</v>
      </c>
      <c r="B44" s="18">
        <v>0</v>
      </c>
      <c r="C44" s="18">
        <v>0</v>
      </c>
      <c r="D44" s="18">
        <v>0</v>
      </c>
      <c r="E44" s="18">
        <v>520</v>
      </c>
      <c r="F44" s="18">
        <v>1508</v>
      </c>
      <c r="G44" s="18">
        <v>0</v>
      </c>
      <c r="H44" s="18">
        <v>6920</v>
      </c>
      <c r="I44" s="18">
        <v>722</v>
      </c>
      <c r="J44" s="18">
        <v>1080</v>
      </c>
      <c r="K44" s="18">
        <v>11846</v>
      </c>
      <c r="L44" s="18">
        <v>520</v>
      </c>
      <c r="M44" s="18">
        <v>390</v>
      </c>
      <c r="N44" s="19">
        <f>SUM(B44:M44)</f>
        <v>23506</v>
      </c>
      <c r="O44" s="22">
        <v>23760</v>
      </c>
    </row>
    <row r="45" spans="1:15" ht="12.75" customHeight="1" x14ac:dyDescent="0.2">
      <c r="A45" s="55" t="s">
        <v>68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1"/>
      <c r="O45" s="22"/>
    </row>
    <row r="46" spans="1:15" ht="12.75" customHeight="1" x14ac:dyDescent="0.2">
      <c r="A46" s="55" t="s">
        <v>22</v>
      </c>
      <c r="B46" s="18">
        <v>0</v>
      </c>
      <c r="C46" s="18">
        <v>0</v>
      </c>
      <c r="D46" s="18">
        <v>840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400</v>
      </c>
      <c r="L46" s="18">
        <v>600</v>
      </c>
      <c r="M46" s="18">
        <v>0</v>
      </c>
      <c r="N46" s="19">
        <f>SUM(B46:M46)</f>
        <v>1840</v>
      </c>
      <c r="O46" s="22">
        <v>2000</v>
      </c>
    </row>
    <row r="47" spans="1:15" ht="12.75" customHeight="1" x14ac:dyDescent="0.2">
      <c r="A47" s="55" t="s">
        <v>20</v>
      </c>
      <c r="B47" s="19">
        <v>0</v>
      </c>
      <c r="C47" s="19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9">
        <f>SUM(B47:M47)</f>
        <v>0</v>
      </c>
      <c r="O47" s="22">
        <v>2000</v>
      </c>
    </row>
    <row r="48" spans="1:15" ht="12.75" customHeight="1" x14ac:dyDescent="0.2">
      <c r="A48" s="55" t="s">
        <v>21</v>
      </c>
      <c r="B48" s="18">
        <v>0</v>
      </c>
      <c r="C48" s="18">
        <v>0</v>
      </c>
      <c r="D48" s="18">
        <v>0</v>
      </c>
      <c r="E48" s="18">
        <v>20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9">
        <f>SUM(B48:M48)</f>
        <v>20</v>
      </c>
      <c r="O48" s="22">
        <f>20+18+16</f>
        <v>54</v>
      </c>
    </row>
    <row r="49" spans="1:15" ht="12.75" customHeight="1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1"/>
      <c r="O49" s="23"/>
    </row>
    <row r="50" spans="1:15" ht="12.75" customHeight="1" x14ac:dyDescent="0.2">
      <c r="A50" s="69" t="s">
        <v>3</v>
      </c>
      <c r="B50" s="18">
        <f t="shared" ref="B50:M50" si="3">SUM(B39:B48)</f>
        <v>6294</v>
      </c>
      <c r="C50" s="18">
        <f t="shared" si="3"/>
        <v>2842</v>
      </c>
      <c r="D50" s="18">
        <f t="shared" si="3"/>
        <v>5039</v>
      </c>
      <c r="E50" s="18">
        <f t="shared" si="3"/>
        <v>12095</v>
      </c>
      <c r="F50" s="18">
        <f t="shared" si="3"/>
        <v>8656</v>
      </c>
      <c r="G50" s="18">
        <f t="shared" si="3"/>
        <v>8273</v>
      </c>
      <c r="H50" s="18">
        <f t="shared" si="3"/>
        <v>21656</v>
      </c>
      <c r="I50" s="18">
        <f t="shared" si="3"/>
        <v>2984</v>
      </c>
      <c r="J50" s="18">
        <f t="shared" si="3"/>
        <v>2880</v>
      </c>
      <c r="K50" s="18">
        <f t="shared" si="3"/>
        <v>30176</v>
      </c>
      <c r="L50" s="18">
        <f t="shared" si="3"/>
        <v>9353</v>
      </c>
      <c r="M50" s="18">
        <f t="shared" si="3"/>
        <v>6698</v>
      </c>
      <c r="N50" s="19">
        <f>SUM(B50:M50)</f>
        <v>116946</v>
      </c>
      <c r="O50" s="18">
        <f>SUM(O39:O48)</f>
        <v>112157</v>
      </c>
    </row>
    <row r="51" spans="1:15" ht="12.75" customHeight="1" x14ac:dyDescent="0.2">
      <c r="A51" s="6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9"/>
      <c r="O51" s="18"/>
    </row>
    <row r="52" spans="1:15" ht="12.75" customHeight="1" x14ac:dyDescent="0.2">
      <c r="A52" s="55" t="s">
        <v>24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  <c r="O52" s="18"/>
    </row>
    <row r="53" spans="1:15" ht="12.75" customHeight="1" x14ac:dyDescent="0.2">
      <c r="A53" s="68" t="s">
        <v>25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18"/>
    </row>
    <row r="54" spans="1:15" ht="12.75" customHeight="1" x14ac:dyDescent="0.2">
      <c r="A54" s="55" t="s">
        <v>19</v>
      </c>
      <c r="B54" s="18">
        <v>-37</v>
      </c>
      <c r="C54" s="18">
        <v>0</v>
      </c>
      <c r="D54" s="18">
        <v>734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410</v>
      </c>
      <c r="K54" s="18">
        <v>20</v>
      </c>
      <c r="L54" s="18">
        <v>11671</v>
      </c>
      <c r="M54" s="18">
        <v>0</v>
      </c>
      <c r="N54" s="19">
        <f t="shared" ref="N54:N63" si="4">SUM(B54:M54)</f>
        <v>12798</v>
      </c>
      <c r="O54" s="18">
        <v>12100</v>
      </c>
    </row>
    <row r="55" spans="1:15" ht="12.75" customHeight="1" x14ac:dyDescent="0.2">
      <c r="A55" s="55" t="s">
        <v>27</v>
      </c>
      <c r="B55" s="19" t="s">
        <v>48</v>
      </c>
      <c r="C55" s="19" t="s">
        <v>48</v>
      </c>
      <c r="D55" s="19" t="s">
        <v>48</v>
      </c>
      <c r="E55" s="18">
        <v>0</v>
      </c>
      <c r="F55" s="18">
        <v>0</v>
      </c>
      <c r="G55" s="18">
        <v>4</v>
      </c>
      <c r="H55" s="18">
        <v>0</v>
      </c>
      <c r="I55" s="18">
        <v>0</v>
      </c>
      <c r="J55" s="18">
        <v>0</v>
      </c>
      <c r="K55" s="18">
        <v>0</v>
      </c>
      <c r="L55" s="18">
        <v>1</v>
      </c>
      <c r="M55" s="18">
        <v>0</v>
      </c>
      <c r="N55" s="19">
        <f>SUM(B55:M55)+1</f>
        <v>6</v>
      </c>
      <c r="O55" s="18">
        <v>11000</v>
      </c>
    </row>
    <row r="56" spans="1:15" ht="12.75" customHeight="1" x14ac:dyDescent="0.2">
      <c r="A56" s="55" t="s">
        <v>13</v>
      </c>
      <c r="B56" s="18">
        <v>6</v>
      </c>
      <c r="C56" s="18">
        <v>4</v>
      </c>
      <c r="D56" s="18">
        <v>20</v>
      </c>
      <c r="E56" s="18">
        <v>71</v>
      </c>
      <c r="F56" s="18">
        <v>531</v>
      </c>
      <c r="G56" s="18">
        <v>10127</v>
      </c>
      <c r="H56" s="18">
        <v>434</v>
      </c>
      <c r="I56" s="18">
        <v>403</v>
      </c>
      <c r="J56" s="18">
        <v>2724</v>
      </c>
      <c r="K56" s="18">
        <v>829</v>
      </c>
      <c r="L56" s="18">
        <v>1934</v>
      </c>
      <c r="M56" s="18">
        <v>4606</v>
      </c>
      <c r="N56" s="19">
        <f t="shared" si="4"/>
        <v>21689</v>
      </c>
      <c r="O56" s="18">
        <v>29120</v>
      </c>
    </row>
    <row r="57" spans="1:15" ht="12.75" customHeight="1" x14ac:dyDescent="0.2">
      <c r="A57" s="55" t="s">
        <v>14</v>
      </c>
      <c r="B57" s="18">
        <v>371</v>
      </c>
      <c r="C57" s="18">
        <v>41</v>
      </c>
      <c r="D57" s="18">
        <v>2019</v>
      </c>
      <c r="E57" s="18">
        <v>362</v>
      </c>
      <c r="F57" s="18">
        <v>1189</v>
      </c>
      <c r="G57" s="18">
        <v>622</v>
      </c>
      <c r="H57" s="18">
        <v>599</v>
      </c>
      <c r="I57" s="18">
        <v>517</v>
      </c>
      <c r="J57" s="18">
        <v>3674</v>
      </c>
      <c r="K57" s="18">
        <v>1402</v>
      </c>
      <c r="L57" s="18">
        <v>595</v>
      </c>
      <c r="M57" s="18">
        <v>2369</v>
      </c>
      <c r="N57" s="19">
        <f t="shared" si="4"/>
        <v>13760</v>
      </c>
      <c r="O57" s="18">
        <v>38480</v>
      </c>
    </row>
    <row r="58" spans="1:15" ht="12.75" customHeight="1" x14ac:dyDescent="0.2">
      <c r="A58" s="55" t="s">
        <v>15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8245</v>
      </c>
      <c r="H58" s="18">
        <v>555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9">
        <f t="shared" si="4"/>
        <v>8800</v>
      </c>
      <c r="O58" s="18">
        <v>8800</v>
      </c>
    </row>
    <row r="59" spans="1:15" ht="12.75" customHeight="1" x14ac:dyDescent="0.2">
      <c r="A59" s="55" t="s">
        <v>16</v>
      </c>
      <c r="B59" s="18">
        <v>253</v>
      </c>
      <c r="C59" s="18">
        <v>0</v>
      </c>
      <c r="D59" s="18">
        <v>0</v>
      </c>
      <c r="E59" s="18">
        <v>0</v>
      </c>
      <c r="F59" s="18">
        <v>0</v>
      </c>
      <c r="G59" s="18">
        <v>16185</v>
      </c>
      <c r="H59" s="18">
        <v>8015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9">
        <f t="shared" si="4"/>
        <v>24453</v>
      </c>
      <c r="O59" s="18">
        <v>24200</v>
      </c>
    </row>
    <row r="60" spans="1:15" ht="12.75" customHeight="1" x14ac:dyDescent="0.2">
      <c r="A60" s="55" t="s">
        <v>68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9"/>
      <c r="O60" s="18"/>
    </row>
    <row r="61" spans="1:15" ht="12.75" customHeight="1" x14ac:dyDescent="0.2">
      <c r="A61" s="55" t="s">
        <v>22</v>
      </c>
      <c r="B61" s="18">
        <v>1000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640</v>
      </c>
      <c r="N61" s="19">
        <f t="shared" si="4"/>
        <v>1640</v>
      </c>
      <c r="O61" s="18">
        <v>2000</v>
      </c>
    </row>
    <row r="62" spans="1:15" ht="12.75" customHeight="1" x14ac:dyDescent="0.2">
      <c r="A62" s="55" t="s">
        <v>95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9">
        <f t="shared" si="4"/>
        <v>0</v>
      </c>
      <c r="O62" s="22">
        <v>2000</v>
      </c>
    </row>
    <row r="63" spans="1:15" ht="12.75" customHeight="1" x14ac:dyDescent="0.2">
      <c r="A63" s="55" t="s">
        <v>21</v>
      </c>
      <c r="B63" s="18">
        <v>0</v>
      </c>
      <c r="C63" s="18">
        <v>0</v>
      </c>
      <c r="D63" s="18">
        <v>0</v>
      </c>
      <c r="E63" s="18">
        <v>16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9">
        <f t="shared" si="4"/>
        <v>16</v>
      </c>
      <c r="O63" s="18">
        <f>21+19+17</f>
        <v>57</v>
      </c>
    </row>
    <row r="64" spans="1:15" ht="12.75" customHeight="1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9"/>
      <c r="O64" s="18"/>
    </row>
    <row r="65" spans="1:15" ht="12.75" customHeight="1" x14ac:dyDescent="0.2">
      <c r="A65" s="69" t="s">
        <v>3</v>
      </c>
      <c r="B65" s="18">
        <f>SUM(B54:B63)</f>
        <v>1593</v>
      </c>
      <c r="C65" s="18">
        <f t="shared" ref="C65:M65" si="5">SUM(C54:C63)</f>
        <v>45</v>
      </c>
      <c r="D65" s="18">
        <f t="shared" si="5"/>
        <v>2773</v>
      </c>
      <c r="E65" s="18">
        <f t="shared" si="5"/>
        <v>449</v>
      </c>
      <c r="F65" s="18">
        <f t="shared" si="5"/>
        <v>1720</v>
      </c>
      <c r="G65" s="18">
        <f t="shared" si="5"/>
        <v>35183</v>
      </c>
      <c r="H65" s="18">
        <f t="shared" si="5"/>
        <v>9603</v>
      </c>
      <c r="I65" s="18">
        <f t="shared" si="5"/>
        <v>920</v>
      </c>
      <c r="J65" s="18">
        <f t="shared" si="5"/>
        <v>6808</v>
      </c>
      <c r="K65" s="18">
        <f t="shared" si="5"/>
        <v>2251</v>
      </c>
      <c r="L65" s="18">
        <f t="shared" si="5"/>
        <v>14201</v>
      </c>
      <c r="M65" s="18">
        <f t="shared" si="5"/>
        <v>7615</v>
      </c>
      <c r="N65" s="18">
        <f>SUM(N54:N63)</f>
        <v>83162</v>
      </c>
      <c r="O65" s="18">
        <f>SUM(O54:O63)</f>
        <v>127757</v>
      </c>
    </row>
    <row r="66" spans="1:15" ht="12.75" customHeight="1" x14ac:dyDescent="0.2">
      <c r="A66" s="6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9"/>
      <c r="O66" s="18"/>
    </row>
    <row r="67" spans="1:15" ht="12.75" customHeight="1" x14ac:dyDescent="0.2">
      <c r="A67" s="55" t="s">
        <v>26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9"/>
      <c r="O67" s="18"/>
    </row>
    <row r="68" spans="1:15" ht="12.75" customHeight="1" x14ac:dyDescent="0.2">
      <c r="A68" s="68" t="s">
        <v>25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9"/>
      <c r="O68" s="18"/>
    </row>
    <row r="69" spans="1:15" ht="12.75" customHeight="1" x14ac:dyDescent="0.2">
      <c r="A69" s="55" t="s">
        <v>19</v>
      </c>
      <c r="B69" s="18">
        <v>0</v>
      </c>
      <c r="C69" s="18">
        <v>0</v>
      </c>
      <c r="D69" s="18">
        <v>0</v>
      </c>
      <c r="E69" s="18">
        <v>60</v>
      </c>
      <c r="F69" s="18">
        <v>12260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9">
        <f t="shared" ref="N69:N85" si="6">SUM(B69:M69)</f>
        <v>12320</v>
      </c>
      <c r="O69" s="61">
        <v>12320</v>
      </c>
    </row>
    <row r="70" spans="1:15" ht="12.75" customHeight="1" x14ac:dyDescent="0.2">
      <c r="A70" s="55" t="s">
        <v>27</v>
      </c>
      <c r="B70" s="18">
        <v>54</v>
      </c>
      <c r="C70" s="18">
        <v>0</v>
      </c>
      <c r="D70" s="18">
        <v>0</v>
      </c>
      <c r="E70" s="26" t="s">
        <v>48</v>
      </c>
      <c r="F70" s="26" t="s">
        <v>48</v>
      </c>
      <c r="G70" s="26" t="s">
        <v>48</v>
      </c>
      <c r="H70" s="26" t="s">
        <v>48</v>
      </c>
      <c r="I70" s="26" t="s">
        <v>48</v>
      </c>
      <c r="J70" s="26" t="s">
        <v>48</v>
      </c>
      <c r="K70" s="26" t="s">
        <v>48</v>
      </c>
      <c r="L70" s="26" t="s">
        <v>48</v>
      </c>
      <c r="M70" s="26" t="s">
        <v>48</v>
      </c>
      <c r="N70" s="19">
        <f>SUM(B70:M70)</f>
        <v>54</v>
      </c>
      <c r="O70" s="60" t="s">
        <v>48</v>
      </c>
    </row>
    <row r="71" spans="1:15" ht="12.75" customHeight="1" x14ac:dyDescent="0.2">
      <c r="A71" s="55" t="s">
        <v>13</v>
      </c>
      <c r="B71" s="18">
        <v>2794</v>
      </c>
      <c r="C71" s="18">
        <v>650</v>
      </c>
      <c r="D71" s="18">
        <v>288</v>
      </c>
      <c r="E71" s="18">
        <v>17</v>
      </c>
      <c r="F71" s="18">
        <v>4045</v>
      </c>
      <c r="G71" s="18">
        <v>1111</v>
      </c>
      <c r="H71" s="18">
        <v>1516</v>
      </c>
      <c r="I71" s="18">
        <v>669</v>
      </c>
      <c r="J71" s="18">
        <v>5449</v>
      </c>
      <c r="K71" s="18">
        <v>330</v>
      </c>
      <c r="L71" s="18">
        <v>30</v>
      </c>
      <c r="M71" s="18">
        <v>30</v>
      </c>
      <c r="N71" s="19">
        <f t="shared" si="6"/>
        <v>16929</v>
      </c>
      <c r="O71" s="61">
        <v>29680</v>
      </c>
    </row>
    <row r="72" spans="1:15" ht="12.75" customHeight="1" x14ac:dyDescent="0.2">
      <c r="A72" s="55" t="s">
        <v>14</v>
      </c>
      <c r="B72" s="18">
        <v>6597</v>
      </c>
      <c r="C72" s="18">
        <v>1274</v>
      </c>
      <c r="D72" s="18">
        <v>18527</v>
      </c>
      <c r="E72" s="18">
        <v>4549</v>
      </c>
      <c r="F72" s="18">
        <v>1036</v>
      </c>
      <c r="G72" s="18">
        <v>1141</v>
      </c>
      <c r="H72" s="18">
        <v>1150</v>
      </c>
      <c r="I72" s="18">
        <v>11175</v>
      </c>
      <c r="J72" s="18">
        <v>8379</v>
      </c>
      <c r="K72" s="18">
        <v>0</v>
      </c>
      <c r="L72" s="18">
        <v>721</v>
      </c>
      <c r="M72" s="18">
        <v>4540</v>
      </c>
      <c r="N72" s="19">
        <f t="shared" si="6"/>
        <v>59089</v>
      </c>
      <c r="O72" s="61">
        <v>39220</v>
      </c>
    </row>
    <row r="73" spans="1:15" ht="12.75" customHeight="1" x14ac:dyDescent="0.2">
      <c r="A73" s="55" t="s">
        <v>15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235</v>
      </c>
      <c r="I73" s="18">
        <v>595</v>
      </c>
      <c r="J73" s="18">
        <v>3530</v>
      </c>
      <c r="K73" s="18">
        <v>2458</v>
      </c>
      <c r="L73" s="18">
        <v>0</v>
      </c>
      <c r="M73" s="18">
        <v>575</v>
      </c>
      <c r="N73" s="19">
        <f t="shared" si="6"/>
        <v>7393</v>
      </c>
      <c r="O73" s="61">
        <v>8960</v>
      </c>
    </row>
    <row r="74" spans="1:15" ht="12.75" customHeight="1" x14ac:dyDescent="0.2">
      <c r="A74" s="55" t="s">
        <v>16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988</v>
      </c>
      <c r="H74" s="18">
        <v>780</v>
      </c>
      <c r="I74" s="18">
        <v>1445</v>
      </c>
      <c r="J74" s="18">
        <v>8574</v>
      </c>
      <c r="K74" s="18">
        <v>7444</v>
      </c>
      <c r="L74" s="18">
        <v>2635</v>
      </c>
      <c r="M74" s="18">
        <v>0</v>
      </c>
      <c r="N74" s="19">
        <f t="shared" si="6"/>
        <v>21866</v>
      </c>
      <c r="O74" s="61">
        <v>24640</v>
      </c>
    </row>
    <row r="75" spans="1:15" ht="12.75" customHeight="1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9"/>
      <c r="O75" s="18"/>
    </row>
    <row r="76" spans="1:15" ht="12.75" customHeight="1" x14ac:dyDescent="0.2">
      <c r="A76" s="55" t="s">
        <v>28</v>
      </c>
      <c r="B76" s="26" t="s">
        <v>48</v>
      </c>
      <c r="C76" s="26" t="s">
        <v>48</v>
      </c>
      <c r="D76" s="26" t="s">
        <v>48</v>
      </c>
      <c r="E76" s="26" t="s">
        <v>48</v>
      </c>
      <c r="F76" s="26" t="s">
        <v>48</v>
      </c>
      <c r="G76" s="26" t="s">
        <v>48</v>
      </c>
      <c r="H76" s="26" t="s">
        <v>48</v>
      </c>
      <c r="I76" s="18">
        <v>0</v>
      </c>
      <c r="J76" s="18">
        <v>0</v>
      </c>
      <c r="K76" s="18">
        <v>0</v>
      </c>
      <c r="L76" s="18">
        <v>0</v>
      </c>
      <c r="M76" s="18">
        <v>29895</v>
      </c>
      <c r="N76" s="19">
        <f t="shared" si="6"/>
        <v>29895</v>
      </c>
      <c r="O76" s="18">
        <v>50000</v>
      </c>
    </row>
    <row r="77" spans="1:15" ht="12.75" customHeight="1" x14ac:dyDescent="0.2">
      <c r="B77" s="26"/>
      <c r="C77" s="26"/>
      <c r="D77" s="26"/>
      <c r="E77" s="26"/>
      <c r="F77" s="26"/>
      <c r="G77" s="26"/>
      <c r="H77" s="26"/>
      <c r="I77" s="18"/>
      <c r="J77" s="18"/>
      <c r="K77" s="18"/>
      <c r="L77" s="18"/>
      <c r="M77" s="18"/>
      <c r="N77" s="19"/>
      <c r="O77" s="18"/>
    </row>
    <row r="78" spans="1:15" ht="12.75" customHeight="1" x14ac:dyDescent="0.2">
      <c r="A78" s="55" t="s">
        <v>41</v>
      </c>
      <c r="B78" s="26" t="s">
        <v>48</v>
      </c>
      <c r="C78" s="26" t="s">
        <v>48</v>
      </c>
      <c r="D78" s="26" t="s">
        <v>48</v>
      </c>
      <c r="E78" s="26" t="s">
        <v>48</v>
      </c>
      <c r="F78" s="26" t="s">
        <v>48</v>
      </c>
      <c r="G78" s="26" t="s">
        <v>48</v>
      </c>
      <c r="H78" s="26" t="s">
        <v>48</v>
      </c>
      <c r="I78" s="26" t="s">
        <v>48</v>
      </c>
      <c r="J78" s="26" t="s">
        <v>48</v>
      </c>
      <c r="K78" s="26" t="s">
        <v>48</v>
      </c>
      <c r="L78" s="26" t="s">
        <v>48</v>
      </c>
      <c r="M78" s="26" t="s">
        <v>48</v>
      </c>
      <c r="N78" s="26" t="s">
        <v>48</v>
      </c>
      <c r="O78" s="26" t="s">
        <v>48</v>
      </c>
    </row>
    <row r="79" spans="1:15" ht="12.75" customHeight="1" x14ac:dyDescent="0.2">
      <c r="A79" s="55" t="s">
        <v>29</v>
      </c>
      <c r="B79" s="26" t="s">
        <v>48</v>
      </c>
      <c r="C79" s="26" t="s">
        <v>48</v>
      </c>
      <c r="D79" s="26" t="s">
        <v>48</v>
      </c>
      <c r="E79" s="26" t="s">
        <v>48</v>
      </c>
      <c r="F79" s="26" t="s">
        <v>48</v>
      </c>
      <c r="G79" s="26" t="s">
        <v>48</v>
      </c>
      <c r="H79" s="26" t="s">
        <v>48</v>
      </c>
      <c r="I79" s="26" t="s">
        <v>48</v>
      </c>
      <c r="J79" s="26" t="s">
        <v>48</v>
      </c>
      <c r="K79" s="26" t="s">
        <v>48</v>
      </c>
      <c r="L79" s="26" t="s">
        <v>48</v>
      </c>
      <c r="M79" s="26" t="s">
        <v>48</v>
      </c>
      <c r="N79" s="26" t="s">
        <v>48</v>
      </c>
      <c r="O79" s="26" t="s">
        <v>48</v>
      </c>
    </row>
    <row r="80" spans="1:15" ht="12.75" customHeight="1" x14ac:dyDescent="0.2">
      <c r="A80" s="55" t="s">
        <v>30</v>
      </c>
      <c r="B80" s="26" t="s">
        <v>48</v>
      </c>
      <c r="C80" s="26" t="s">
        <v>48</v>
      </c>
      <c r="D80" s="26" t="s">
        <v>48</v>
      </c>
      <c r="E80" s="26" t="s">
        <v>48</v>
      </c>
      <c r="F80" s="26" t="s">
        <v>48</v>
      </c>
      <c r="G80" s="26" t="s">
        <v>48</v>
      </c>
      <c r="H80" s="26" t="s">
        <v>48</v>
      </c>
      <c r="I80" s="26" t="s">
        <v>48</v>
      </c>
      <c r="J80" s="26" t="s">
        <v>48</v>
      </c>
      <c r="K80" s="26" t="s">
        <v>48</v>
      </c>
      <c r="L80" s="26" t="s">
        <v>48</v>
      </c>
      <c r="M80" s="26" t="s">
        <v>48</v>
      </c>
      <c r="N80" s="26" t="s">
        <v>48</v>
      </c>
      <c r="O80" s="26" t="s">
        <v>48</v>
      </c>
    </row>
    <row r="81" spans="1:15" ht="12.75" customHeight="1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9"/>
      <c r="O81" s="18"/>
    </row>
    <row r="82" spans="1:15" ht="12.75" customHeight="1" x14ac:dyDescent="0.2">
      <c r="A82" s="55" t="s">
        <v>68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9"/>
      <c r="O82" s="18"/>
    </row>
    <row r="83" spans="1:15" ht="12.75" customHeight="1" x14ac:dyDescent="0.2">
      <c r="A83" s="55" t="s">
        <v>22</v>
      </c>
      <c r="B83" s="18">
        <v>840</v>
      </c>
      <c r="C83" s="18">
        <v>0</v>
      </c>
      <c r="D83" s="18">
        <v>520</v>
      </c>
      <c r="E83" s="18">
        <v>0</v>
      </c>
      <c r="F83" s="18">
        <v>80</v>
      </c>
      <c r="G83" s="18">
        <v>1830</v>
      </c>
      <c r="H83" s="18">
        <v>40</v>
      </c>
      <c r="I83" s="18">
        <v>50</v>
      </c>
      <c r="J83" s="18">
        <v>0</v>
      </c>
      <c r="K83" s="18">
        <v>0</v>
      </c>
      <c r="L83" s="18">
        <v>0</v>
      </c>
      <c r="M83" s="18">
        <v>0</v>
      </c>
      <c r="N83" s="19">
        <f t="shared" si="6"/>
        <v>3360</v>
      </c>
      <c r="O83" s="18">
        <v>2000</v>
      </c>
    </row>
    <row r="84" spans="1:15" ht="12.75" customHeight="1" x14ac:dyDescent="0.2">
      <c r="A84" s="55" t="s">
        <v>95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9">
        <f t="shared" si="6"/>
        <v>0</v>
      </c>
      <c r="O84" s="18">
        <v>2000</v>
      </c>
    </row>
    <row r="85" spans="1:15" ht="12.75" customHeight="1" x14ac:dyDescent="0.2">
      <c r="A85" s="55" t="s">
        <v>21</v>
      </c>
      <c r="B85" s="18">
        <v>0</v>
      </c>
      <c r="C85" s="18">
        <v>0</v>
      </c>
      <c r="D85" s="18">
        <v>0</v>
      </c>
      <c r="E85" s="18">
        <v>0</v>
      </c>
      <c r="F85" s="18">
        <v>0</v>
      </c>
      <c r="G85" s="18">
        <v>22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9">
        <f t="shared" si="6"/>
        <v>22</v>
      </c>
      <c r="O85" s="18">
        <f>22+20+17</f>
        <v>59</v>
      </c>
    </row>
    <row r="86" spans="1:15" ht="12.75" customHeight="1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9"/>
      <c r="O86" s="18"/>
    </row>
    <row r="87" spans="1:15" ht="12.75" customHeight="1" x14ac:dyDescent="0.2">
      <c r="A87" s="69" t="s">
        <v>3</v>
      </c>
      <c r="B87" s="18">
        <f t="shared" ref="B87:M87" si="7">SUM(B69:B85)</f>
        <v>10285</v>
      </c>
      <c r="C87" s="18">
        <f t="shared" si="7"/>
        <v>1924</v>
      </c>
      <c r="D87" s="18">
        <f t="shared" si="7"/>
        <v>19335</v>
      </c>
      <c r="E87" s="18">
        <f t="shared" si="7"/>
        <v>4626</v>
      </c>
      <c r="F87" s="18">
        <f t="shared" si="7"/>
        <v>17421</v>
      </c>
      <c r="G87" s="18">
        <f t="shared" si="7"/>
        <v>5092</v>
      </c>
      <c r="H87" s="18">
        <f t="shared" si="7"/>
        <v>3721</v>
      </c>
      <c r="I87" s="18">
        <f t="shared" si="7"/>
        <v>13934</v>
      </c>
      <c r="J87" s="18">
        <f t="shared" si="7"/>
        <v>25932</v>
      </c>
      <c r="K87" s="18">
        <f t="shared" si="7"/>
        <v>10232</v>
      </c>
      <c r="L87" s="18">
        <f t="shared" si="7"/>
        <v>3386</v>
      </c>
      <c r="M87" s="18">
        <f t="shared" si="7"/>
        <v>35040</v>
      </c>
      <c r="N87" s="18">
        <f>SUM(N69:N85)</f>
        <v>150928</v>
      </c>
      <c r="O87" s="18">
        <f>SUM(O69:O85)</f>
        <v>168879</v>
      </c>
    </row>
    <row r="88" spans="1:15" ht="12.75" customHeight="1" x14ac:dyDescent="0.2">
      <c r="A88" s="6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ht="12.75" customHeight="1" x14ac:dyDescent="0.2">
      <c r="A89" s="55" t="s">
        <v>31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ht="12.75" customHeight="1" x14ac:dyDescent="0.2">
      <c r="A90" s="68" t="s">
        <v>25</v>
      </c>
      <c r="B90" s="18">
        <f t="shared" ref="B90:M90" si="8">SUM(B91:B97)</f>
        <v>4497</v>
      </c>
      <c r="C90" s="18">
        <f t="shared" si="8"/>
        <v>3722</v>
      </c>
      <c r="D90" s="18">
        <f t="shared" si="8"/>
        <v>16483</v>
      </c>
      <c r="E90" s="18">
        <f t="shared" si="8"/>
        <v>5209</v>
      </c>
      <c r="F90" s="18">
        <f t="shared" si="8"/>
        <v>22051</v>
      </c>
      <c r="G90" s="18">
        <f t="shared" si="8"/>
        <v>1181</v>
      </c>
      <c r="H90" s="18">
        <f t="shared" si="8"/>
        <v>3064</v>
      </c>
      <c r="I90" s="18">
        <f t="shared" si="8"/>
        <v>15545</v>
      </c>
      <c r="J90" s="18">
        <f t="shared" si="8"/>
        <v>2882</v>
      </c>
      <c r="K90" s="18">
        <f t="shared" si="8"/>
        <v>5536</v>
      </c>
      <c r="L90" s="18">
        <f t="shared" si="8"/>
        <v>36645</v>
      </c>
      <c r="M90" s="18">
        <f t="shared" si="8"/>
        <v>4709</v>
      </c>
      <c r="N90" s="19">
        <f t="shared" ref="N90:N110" si="9">SUM(B90:M90)</f>
        <v>121524</v>
      </c>
      <c r="O90" s="18">
        <f>SUM(O91:O97)</f>
        <v>124806</v>
      </c>
    </row>
    <row r="91" spans="1:15" ht="12.75" customHeight="1" x14ac:dyDescent="0.2">
      <c r="A91" s="55" t="s">
        <v>19</v>
      </c>
      <c r="B91" s="18">
        <v>0</v>
      </c>
      <c r="C91" s="18">
        <v>0</v>
      </c>
      <c r="D91" s="18">
        <v>0</v>
      </c>
      <c r="E91" s="18">
        <v>145</v>
      </c>
      <c r="F91" s="18">
        <v>31</v>
      </c>
      <c r="G91" s="18">
        <v>0</v>
      </c>
      <c r="H91" s="18">
        <v>0</v>
      </c>
      <c r="I91" s="18">
        <v>12364</v>
      </c>
      <c r="J91" s="18">
        <v>0</v>
      </c>
      <c r="K91" s="18">
        <v>0</v>
      </c>
      <c r="L91" s="18">
        <v>0</v>
      </c>
      <c r="M91" s="18">
        <v>0</v>
      </c>
      <c r="N91" s="19">
        <f t="shared" si="9"/>
        <v>12540</v>
      </c>
      <c r="O91" s="18">
        <v>12540</v>
      </c>
    </row>
    <row r="92" spans="1:15" ht="12.75" customHeight="1" x14ac:dyDescent="0.2">
      <c r="A92" s="55" t="s">
        <v>32</v>
      </c>
      <c r="B92" s="18">
        <v>0</v>
      </c>
      <c r="C92" s="18">
        <v>0</v>
      </c>
      <c r="D92" s="18">
        <v>0</v>
      </c>
      <c r="E92" s="18">
        <v>176</v>
      </c>
      <c r="F92" s="18">
        <v>10</v>
      </c>
      <c r="G92" s="18">
        <v>60</v>
      </c>
      <c r="H92" s="18">
        <v>0</v>
      </c>
      <c r="I92" s="18">
        <v>40</v>
      </c>
      <c r="J92" s="18">
        <v>298</v>
      </c>
      <c r="K92" s="18">
        <v>80</v>
      </c>
      <c r="L92" s="18">
        <v>160</v>
      </c>
      <c r="M92" s="18">
        <v>20</v>
      </c>
      <c r="N92" s="19">
        <f>SUM(B92:M92)</f>
        <v>844</v>
      </c>
      <c r="O92" s="18">
        <v>2000</v>
      </c>
    </row>
    <row r="93" spans="1:15" ht="12.75" customHeight="1" x14ac:dyDescent="0.2">
      <c r="A93" s="55" t="s">
        <v>27</v>
      </c>
      <c r="B93" s="19" t="s">
        <v>48</v>
      </c>
      <c r="C93" s="19" t="s">
        <v>48</v>
      </c>
      <c r="D93" s="19" t="s">
        <v>48</v>
      </c>
      <c r="E93" s="18">
        <v>4</v>
      </c>
      <c r="F93" s="18">
        <v>3</v>
      </c>
      <c r="G93" s="18">
        <v>6</v>
      </c>
      <c r="H93" s="18">
        <v>14</v>
      </c>
      <c r="I93" s="18">
        <v>7</v>
      </c>
      <c r="J93" s="18">
        <v>1</v>
      </c>
      <c r="K93" s="18">
        <v>3</v>
      </c>
      <c r="L93" s="18">
        <v>18</v>
      </c>
      <c r="M93" s="18">
        <v>57</v>
      </c>
      <c r="N93" s="19">
        <f t="shared" si="9"/>
        <v>113</v>
      </c>
      <c r="O93" s="18">
        <v>3066</v>
      </c>
    </row>
    <row r="94" spans="1:15" ht="12.75" customHeight="1" x14ac:dyDescent="0.2">
      <c r="A94" s="55" t="s">
        <v>13</v>
      </c>
      <c r="B94" s="18">
        <v>721</v>
      </c>
      <c r="C94" s="18">
        <v>3222</v>
      </c>
      <c r="D94" s="18">
        <v>12110</v>
      </c>
      <c r="E94" s="18">
        <v>35</v>
      </c>
      <c r="F94" s="18">
        <v>562</v>
      </c>
      <c r="G94" s="18">
        <v>595</v>
      </c>
      <c r="H94" s="18">
        <v>46</v>
      </c>
      <c r="I94" s="18">
        <v>586</v>
      </c>
      <c r="J94" s="18">
        <v>1043</v>
      </c>
      <c r="K94" s="18">
        <v>36</v>
      </c>
      <c r="L94" s="18">
        <v>26130</v>
      </c>
      <c r="M94" s="18">
        <v>1967</v>
      </c>
      <c r="N94" s="19">
        <f t="shared" si="9"/>
        <v>47053</v>
      </c>
      <c r="O94" s="18">
        <v>31000</v>
      </c>
    </row>
    <row r="95" spans="1:15" ht="12.75" customHeight="1" x14ac:dyDescent="0.2">
      <c r="A95" s="55" t="s">
        <v>14</v>
      </c>
      <c r="B95" s="18">
        <v>2212</v>
      </c>
      <c r="C95" s="18">
        <v>500</v>
      </c>
      <c r="D95" s="18">
        <v>1602</v>
      </c>
      <c r="E95" s="18">
        <v>4849</v>
      </c>
      <c r="F95" s="18">
        <v>1281</v>
      </c>
      <c r="G95" s="18">
        <v>0</v>
      </c>
      <c r="H95" s="18">
        <v>3004</v>
      </c>
      <c r="I95" s="18">
        <v>2028</v>
      </c>
      <c r="J95" s="18">
        <v>916</v>
      </c>
      <c r="K95" s="18">
        <v>200</v>
      </c>
      <c r="L95" s="18">
        <v>3278</v>
      </c>
      <c r="M95" s="18">
        <v>2665</v>
      </c>
      <c r="N95" s="19">
        <f t="shared" si="9"/>
        <v>22535</v>
      </c>
      <c r="O95" s="18">
        <v>42000</v>
      </c>
    </row>
    <row r="96" spans="1:15" ht="12.75" customHeight="1" x14ac:dyDescent="0.2">
      <c r="A96" s="55" t="s">
        <v>15</v>
      </c>
      <c r="B96" s="18">
        <v>1564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520</v>
      </c>
      <c r="J96" s="18">
        <v>624</v>
      </c>
      <c r="K96" s="18">
        <v>5217</v>
      </c>
      <c r="L96" s="18">
        <v>2759</v>
      </c>
      <c r="M96" s="18">
        <v>0</v>
      </c>
      <c r="N96" s="19">
        <f t="shared" si="9"/>
        <v>10684</v>
      </c>
      <c r="O96" s="18">
        <v>9120</v>
      </c>
    </row>
    <row r="97" spans="1:15" ht="12.75" customHeight="1" x14ac:dyDescent="0.2">
      <c r="A97" s="55" t="s">
        <v>16</v>
      </c>
      <c r="B97" s="18">
        <v>0</v>
      </c>
      <c r="C97" s="18">
        <v>0</v>
      </c>
      <c r="D97" s="18">
        <v>2771</v>
      </c>
      <c r="E97" s="18">
        <v>0</v>
      </c>
      <c r="F97" s="18">
        <v>20164</v>
      </c>
      <c r="G97" s="18">
        <v>520</v>
      </c>
      <c r="H97" s="18">
        <v>0</v>
      </c>
      <c r="I97" s="18">
        <v>0</v>
      </c>
      <c r="J97" s="18">
        <v>0</v>
      </c>
      <c r="K97" s="18">
        <v>0</v>
      </c>
      <c r="L97" s="18">
        <v>4300</v>
      </c>
      <c r="M97" s="18">
        <v>0</v>
      </c>
      <c r="N97" s="19">
        <f t="shared" si="9"/>
        <v>27755</v>
      </c>
      <c r="O97" s="18">
        <v>25080</v>
      </c>
    </row>
    <row r="98" spans="1:15" ht="12.75" customHeight="1" x14ac:dyDescent="0.2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9"/>
      <c r="O98" s="18"/>
    </row>
    <row r="99" spans="1:15" ht="12.75" customHeight="1" x14ac:dyDescent="0.2">
      <c r="A99" s="55" t="s">
        <v>28</v>
      </c>
      <c r="B99" s="18">
        <v>0</v>
      </c>
      <c r="C99" s="18">
        <v>5754</v>
      </c>
      <c r="D99" s="18">
        <v>8760</v>
      </c>
      <c r="E99" s="18">
        <v>296</v>
      </c>
      <c r="F99" s="18">
        <v>59</v>
      </c>
      <c r="G99" s="18">
        <v>420</v>
      </c>
      <c r="H99" s="18">
        <v>125</v>
      </c>
      <c r="I99" s="18">
        <v>71</v>
      </c>
      <c r="J99" s="18">
        <v>20</v>
      </c>
      <c r="K99" s="18">
        <v>2531</v>
      </c>
      <c r="L99" s="18">
        <v>3449</v>
      </c>
      <c r="M99" s="18">
        <v>671</v>
      </c>
      <c r="N99" s="19">
        <f t="shared" si="9"/>
        <v>22156</v>
      </c>
      <c r="O99" s="18">
        <v>50750</v>
      </c>
    </row>
    <row r="100" spans="1:15" ht="12.75" customHeight="1" x14ac:dyDescent="0.2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9"/>
      <c r="O100" s="18"/>
    </row>
    <row r="101" spans="1:15" ht="12.75" customHeight="1" x14ac:dyDescent="0.2">
      <c r="A101" s="55" t="s">
        <v>41</v>
      </c>
      <c r="B101" s="19" t="s">
        <v>48</v>
      </c>
      <c r="C101" s="19" t="s">
        <v>48</v>
      </c>
      <c r="D101" s="19" t="s">
        <v>48</v>
      </c>
      <c r="E101" s="19" t="s">
        <v>48</v>
      </c>
      <c r="F101" s="19" t="s">
        <v>48</v>
      </c>
      <c r="G101" s="19" t="s">
        <v>48</v>
      </c>
      <c r="H101" s="19" t="s">
        <v>48</v>
      </c>
      <c r="I101" s="19" t="s">
        <v>48</v>
      </c>
      <c r="J101" s="19" t="s">
        <v>48</v>
      </c>
      <c r="K101" s="19" t="s">
        <v>48</v>
      </c>
      <c r="L101" s="19" t="s">
        <v>48</v>
      </c>
      <c r="M101" s="19" t="s">
        <v>48</v>
      </c>
      <c r="N101" s="19">
        <f t="shared" si="9"/>
        <v>0</v>
      </c>
      <c r="O101" s="60" t="s">
        <v>48</v>
      </c>
    </row>
    <row r="102" spans="1:15" ht="12.75" customHeight="1" x14ac:dyDescent="0.2">
      <c r="A102" s="55" t="s">
        <v>29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1100</v>
      </c>
      <c r="J102" s="18">
        <v>1500</v>
      </c>
      <c r="K102" s="18">
        <v>0</v>
      </c>
      <c r="L102" s="18">
        <v>1500</v>
      </c>
      <c r="M102" s="18">
        <v>1466</v>
      </c>
      <c r="N102" s="19">
        <f t="shared" si="9"/>
        <v>5566</v>
      </c>
      <c r="O102" s="18">
        <v>6120</v>
      </c>
    </row>
    <row r="103" spans="1:15" ht="12.75" customHeight="1" x14ac:dyDescent="0.2">
      <c r="A103" s="55" t="s">
        <v>30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9">
        <f t="shared" si="9"/>
        <v>0</v>
      </c>
      <c r="O103" s="18">
        <v>500</v>
      </c>
    </row>
    <row r="104" spans="1:15" ht="12.75" customHeight="1" x14ac:dyDescent="0.2">
      <c r="A104" s="55" t="s">
        <v>96</v>
      </c>
      <c r="B104" s="19" t="s">
        <v>48</v>
      </c>
      <c r="C104" s="19" t="s">
        <v>48</v>
      </c>
      <c r="D104" s="19" t="s">
        <v>48</v>
      </c>
      <c r="E104" s="19" t="s">
        <v>48</v>
      </c>
      <c r="F104" s="19" t="s">
        <v>48</v>
      </c>
      <c r="G104" s="19" t="s">
        <v>48</v>
      </c>
      <c r="H104" s="19" t="s">
        <v>48</v>
      </c>
      <c r="I104" s="19" t="s">
        <v>48</v>
      </c>
      <c r="J104" s="19" t="s">
        <v>48</v>
      </c>
      <c r="K104" s="19" t="s">
        <v>48</v>
      </c>
      <c r="L104" s="19" t="s">
        <v>48</v>
      </c>
      <c r="M104" s="19" t="s">
        <v>48</v>
      </c>
      <c r="N104" s="19">
        <f t="shared" si="9"/>
        <v>0</v>
      </c>
      <c r="O104" s="60" t="s">
        <v>48</v>
      </c>
    </row>
    <row r="105" spans="1:15" ht="12.75" customHeight="1" x14ac:dyDescent="0.2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9"/>
      <c r="O105" s="18"/>
    </row>
    <row r="106" spans="1:15" ht="12.75" customHeight="1" x14ac:dyDescent="0.2">
      <c r="A106" s="55" t="s">
        <v>68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9"/>
      <c r="O106" s="18"/>
    </row>
    <row r="107" spans="1:15" ht="12.75" customHeight="1" x14ac:dyDescent="0.2">
      <c r="A107" s="55" t="s">
        <v>33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9">
        <f t="shared" si="9"/>
        <v>0</v>
      </c>
      <c r="O107">
        <v>2000</v>
      </c>
    </row>
    <row r="108" spans="1:15" ht="12.75" customHeight="1" x14ac:dyDescent="0.2">
      <c r="A108" s="55" t="s">
        <v>21</v>
      </c>
      <c r="B108" s="18">
        <v>0</v>
      </c>
      <c r="C108" s="18">
        <v>0</v>
      </c>
      <c r="D108" s="18">
        <v>0</v>
      </c>
      <c r="E108" s="18">
        <v>40</v>
      </c>
      <c r="F108" s="18">
        <v>43</v>
      </c>
      <c r="G108" s="18">
        <v>31</v>
      </c>
      <c r="H108" s="18">
        <v>57</v>
      </c>
      <c r="I108" s="18">
        <v>83</v>
      </c>
      <c r="J108" s="18">
        <v>42</v>
      </c>
      <c r="K108" s="18">
        <v>71</v>
      </c>
      <c r="L108" s="18">
        <v>91</v>
      </c>
      <c r="M108" s="18">
        <v>58</v>
      </c>
      <c r="N108" s="19">
        <f t="shared" si="9"/>
        <v>516</v>
      </c>
      <c r="O108" s="62" t="s">
        <v>48</v>
      </c>
    </row>
    <row r="109" spans="1:15" ht="12.75" customHeight="1" x14ac:dyDescent="0.2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9"/>
    </row>
    <row r="110" spans="1:15" ht="12.75" customHeight="1" x14ac:dyDescent="0.2">
      <c r="A110" s="69" t="s">
        <v>3</v>
      </c>
      <c r="B110" s="18">
        <f t="shared" ref="B110:L110" si="10">B90+B99+B102+B103+B107</f>
        <v>4497</v>
      </c>
      <c r="C110" s="18">
        <f t="shared" si="10"/>
        <v>9476</v>
      </c>
      <c r="D110" s="18">
        <f t="shared" si="10"/>
        <v>25243</v>
      </c>
      <c r="E110" s="18">
        <f t="shared" si="10"/>
        <v>5505</v>
      </c>
      <c r="F110" s="18">
        <f t="shared" si="10"/>
        <v>22110</v>
      </c>
      <c r="G110" s="18">
        <f t="shared" si="10"/>
        <v>1601</v>
      </c>
      <c r="H110" s="18">
        <f t="shared" si="10"/>
        <v>3189</v>
      </c>
      <c r="I110" s="18">
        <f t="shared" si="10"/>
        <v>16716</v>
      </c>
      <c r="J110" s="18">
        <f t="shared" si="10"/>
        <v>4402</v>
      </c>
      <c r="K110" s="18">
        <f t="shared" si="10"/>
        <v>8067</v>
      </c>
      <c r="L110" s="18">
        <f t="shared" si="10"/>
        <v>41594</v>
      </c>
      <c r="M110" s="18">
        <f>M90+M99+M102+M103+M107</f>
        <v>6846</v>
      </c>
      <c r="N110" s="19">
        <f t="shared" si="9"/>
        <v>149246</v>
      </c>
      <c r="O110" s="18">
        <f>O90+O99+O102+O103+O107</f>
        <v>184176</v>
      </c>
    </row>
    <row r="111" spans="1:15" ht="12.75" customHeight="1" x14ac:dyDescent="0.2">
      <c r="A111" s="6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9"/>
    </row>
    <row r="112" spans="1:15" ht="12.75" customHeight="1" x14ac:dyDescent="0.2">
      <c r="A112" s="55" t="s">
        <v>34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9"/>
    </row>
    <row r="113" spans="1:15" ht="12.75" customHeight="1" x14ac:dyDescent="0.2">
      <c r="A113" s="68" t="s">
        <v>25</v>
      </c>
      <c r="B113" s="18">
        <f t="shared" ref="B113:M113" si="11">SUM(B114:B120)</f>
        <v>830</v>
      </c>
      <c r="C113" s="18">
        <f t="shared" si="11"/>
        <v>-5</v>
      </c>
      <c r="D113" s="18">
        <f t="shared" si="11"/>
        <v>23226</v>
      </c>
      <c r="E113" s="18">
        <f t="shared" si="11"/>
        <v>1262</v>
      </c>
      <c r="F113" s="18">
        <f t="shared" si="11"/>
        <v>20926</v>
      </c>
      <c r="G113" s="18">
        <f t="shared" si="11"/>
        <v>11853</v>
      </c>
      <c r="H113" s="18">
        <f t="shared" si="11"/>
        <v>4864</v>
      </c>
      <c r="I113" s="18">
        <f t="shared" si="11"/>
        <v>7340</v>
      </c>
      <c r="J113" s="18">
        <f t="shared" si="11"/>
        <v>3577</v>
      </c>
      <c r="K113" s="18">
        <f t="shared" si="11"/>
        <v>22686</v>
      </c>
      <c r="L113" s="18">
        <f t="shared" si="11"/>
        <v>16199</v>
      </c>
      <c r="M113" s="18">
        <f t="shared" si="11"/>
        <v>4406</v>
      </c>
      <c r="N113" s="19">
        <f t="shared" ref="N113:N133" si="12">SUM(B113:M113)</f>
        <v>117164</v>
      </c>
      <c r="O113" s="18">
        <f>SUM(O114:O120)</f>
        <v>124020</v>
      </c>
    </row>
    <row r="114" spans="1:15" ht="12.75" customHeight="1" x14ac:dyDescent="0.2">
      <c r="A114" s="55" t="s">
        <v>19</v>
      </c>
      <c r="B114" s="18">
        <v>0</v>
      </c>
      <c r="C114" s="18">
        <v>0</v>
      </c>
      <c r="D114" s="18">
        <v>0</v>
      </c>
      <c r="E114" s="18">
        <v>0</v>
      </c>
      <c r="F114" s="18">
        <v>410</v>
      </c>
      <c r="G114" s="18">
        <v>0</v>
      </c>
      <c r="H114" s="18">
        <v>0</v>
      </c>
      <c r="I114" s="18">
        <v>0</v>
      </c>
      <c r="J114" s="18">
        <v>0</v>
      </c>
      <c r="K114" s="18">
        <v>1100</v>
      </c>
      <c r="L114" s="18">
        <v>0</v>
      </c>
      <c r="M114" s="18">
        <v>0</v>
      </c>
      <c r="N114" s="19">
        <f t="shared" si="12"/>
        <v>1510</v>
      </c>
      <c r="O114" s="18">
        <v>12760</v>
      </c>
    </row>
    <row r="115" spans="1:15" ht="12.75" customHeight="1" x14ac:dyDescent="0.2">
      <c r="A115" s="55" t="s">
        <v>32</v>
      </c>
      <c r="B115" s="18">
        <v>20</v>
      </c>
      <c r="C115" s="18">
        <v>515</v>
      </c>
      <c r="D115" s="18">
        <v>622</v>
      </c>
      <c r="E115" s="18">
        <v>80</v>
      </c>
      <c r="F115" s="18">
        <v>40</v>
      </c>
      <c r="G115" s="18">
        <v>0</v>
      </c>
      <c r="H115" s="18">
        <v>60</v>
      </c>
      <c r="I115" s="18">
        <v>40</v>
      </c>
      <c r="J115" s="18">
        <v>20</v>
      </c>
      <c r="K115" s="18">
        <v>40</v>
      </c>
      <c r="L115" s="18">
        <v>0</v>
      </c>
      <c r="M115" s="18">
        <v>20</v>
      </c>
      <c r="N115" s="19">
        <f>SUM(B115:M115)</f>
        <v>1457</v>
      </c>
      <c r="O115" s="18">
        <v>2000</v>
      </c>
    </row>
    <row r="116" spans="1:15" ht="12.75" customHeight="1" x14ac:dyDescent="0.2">
      <c r="A116" s="55" t="s">
        <v>27</v>
      </c>
      <c r="B116" s="18">
        <v>10</v>
      </c>
      <c r="C116" s="18">
        <v>0</v>
      </c>
      <c r="D116" s="18">
        <v>5</v>
      </c>
      <c r="E116" s="19" t="s">
        <v>48</v>
      </c>
      <c r="F116" s="19" t="s">
        <v>48</v>
      </c>
      <c r="G116" s="19" t="s">
        <v>48</v>
      </c>
      <c r="H116" s="19" t="s">
        <v>48</v>
      </c>
      <c r="I116" s="19" t="s">
        <v>48</v>
      </c>
      <c r="J116" s="19" t="s">
        <v>48</v>
      </c>
      <c r="K116" s="19" t="s">
        <v>48</v>
      </c>
      <c r="L116" s="19" t="s">
        <v>48</v>
      </c>
      <c r="M116" s="19" t="s">
        <v>48</v>
      </c>
      <c r="N116" s="19">
        <f t="shared" si="12"/>
        <v>15</v>
      </c>
      <c r="O116" s="18">
        <v>0</v>
      </c>
    </row>
    <row r="117" spans="1:15" ht="12.75" customHeight="1" x14ac:dyDescent="0.2">
      <c r="A117" s="55" t="s">
        <v>13</v>
      </c>
      <c r="B117" s="18">
        <v>0</v>
      </c>
      <c r="C117" s="18">
        <v>0</v>
      </c>
      <c r="D117" s="18">
        <v>0</v>
      </c>
      <c r="E117" s="18">
        <v>12</v>
      </c>
      <c r="F117" s="18">
        <v>65</v>
      </c>
      <c r="G117" s="18">
        <v>9163</v>
      </c>
      <c r="H117" s="18">
        <v>1468</v>
      </c>
      <c r="I117" s="18">
        <v>1736</v>
      </c>
      <c r="J117" s="18">
        <v>1843</v>
      </c>
      <c r="K117" s="18">
        <v>1149</v>
      </c>
      <c r="L117" s="18">
        <v>15698</v>
      </c>
      <c r="M117" s="18">
        <v>486</v>
      </c>
      <c r="N117" s="19">
        <f t="shared" si="12"/>
        <v>31620</v>
      </c>
      <c r="O117" s="18">
        <v>31620</v>
      </c>
    </row>
    <row r="118" spans="1:15" ht="12.75" customHeight="1" x14ac:dyDescent="0.2">
      <c r="A118" s="55" t="s">
        <v>14</v>
      </c>
      <c r="B118" s="18">
        <v>800</v>
      </c>
      <c r="C118" s="18">
        <v>-520</v>
      </c>
      <c r="D118" s="18">
        <v>22599</v>
      </c>
      <c r="E118" s="18">
        <v>6</v>
      </c>
      <c r="F118" s="18">
        <v>0</v>
      </c>
      <c r="G118" s="18">
        <v>2690</v>
      </c>
      <c r="H118" s="18">
        <v>3336</v>
      </c>
      <c r="I118" s="18">
        <v>2190</v>
      </c>
      <c r="J118" s="18">
        <v>1675</v>
      </c>
      <c r="K118" s="18">
        <v>13059</v>
      </c>
      <c r="L118" s="18">
        <v>501</v>
      </c>
      <c r="M118" s="18">
        <v>3900</v>
      </c>
      <c r="N118" s="19">
        <f t="shared" si="12"/>
        <v>50236</v>
      </c>
      <c r="O118" s="18">
        <v>42840</v>
      </c>
    </row>
    <row r="119" spans="1:15" ht="12.75" customHeight="1" x14ac:dyDescent="0.2">
      <c r="A119" s="55" t="s">
        <v>15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2</v>
      </c>
      <c r="J119" s="18">
        <v>39</v>
      </c>
      <c r="K119" s="18">
        <v>7338</v>
      </c>
      <c r="L119" s="18">
        <v>0</v>
      </c>
      <c r="M119" s="18">
        <v>0</v>
      </c>
      <c r="N119" s="19">
        <f t="shared" si="12"/>
        <v>7379</v>
      </c>
      <c r="O119" s="18">
        <v>9280</v>
      </c>
    </row>
    <row r="120" spans="1:15" ht="12.75" customHeight="1" x14ac:dyDescent="0.2">
      <c r="A120" s="55" t="s">
        <v>16</v>
      </c>
      <c r="B120" s="18">
        <v>0</v>
      </c>
      <c r="C120" s="18">
        <v>0</v>
      </c>
      <c r="D120" s="18">
        <v>0</v>
      </c>
      <c r="E120" s="18">
        <v>1164</v>
      </c>
      <c r="F120" s="18">
        <v>20411</v>
      </c>
      <c r="G120" s="18">
        <v>0</v>
      </c>
      <c r="H120" s="18">
        <v>0</v>
      </c>
      <c r="I120" s="18">
        <v>3372</v>
      </c>
      <c r="J120" s="18">
        <v>0</v>
      </c>
      <c r="K120" s="18">
        <v>0</v>
      </c>
      <c r="L120" s="18">
        <v>0</v>
      </c>
      <c r="M120" s="18">
        <v>0</v>
      </c>
      <c r="N120" s="19">
        <f t="shared" si="12"/>
        <v>24947</v>
      </c>
      <c r="O120" s="18">
        <v>25520</v>
      </c>
    </row>
    <row r="121" spans="1:15" ht="12.75" customHeight="1" x14ac:dyDescent="0.2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8"/>
    </row>
    <row r="122" spans="1:15" ht="12.75" customHeight="1" x14ac:dyDescent="0.2">
      <c r="A122" s="55" t="s">
        <v>28</v>
      </c>
      <c r="B122" s="18">
        <v>1871</v>
      </c>
      <c r="C122" s="18">
        <v>-357</v>
      </c>
      <c r="D122" s="18">
        <v>1186</v>
      </c>
      <c r="E122" s="18">
        <v>211</v>
      </c>
      <c r="F122" s="18">
        <v>440</v>
      </c>
      <c r="G122" s="18">
        <v>1786</v>
      </c>
      <c r="H122" s="18">
        <v>1495</v>
      </c>
      <c r="I122" s="18">
        <v>2673</v>
      </c>
      <c r="J122" s="18">
        <v>2251</v>
      </c>
      <c r="K122" s="18">
        <v>6070</v>
      </c>
      <c r="L122" s="18">
        <v>12695</v>
      </c>
      <c r="M122" s="18">
        <v>6416</v>
      </c>
      <c r="N122" s="19">
        <f t="shared" si="12"/>
        <v>36737</v>
      </c>
      <c r="O122" s="19">
        <v>51500</v>
      </c>
    </row>
    <row r="123" spans="1:15" ht="12.75" customHeight="1" x14ac:dyDescent="0.2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5" ht="12.75" customHeight="1" x14ac:dyDescent="0.2">
      <c r="A124" s="55" t="s">
        <v>41</v>
      </c>
      <c r="B124" s="19" t="s">
        <v>48</v>
      </c>
      <c r="C124" s="19" t="s">
        <v>48</v>
      </c>
      <c r="D124" s="19" t="s">
        <v>48</v>
      </c>
      <c r="E124" s="19" t="s">
        <v>48</v>
      </c>
      <c r="F124" s="19" t="s">
        <v>48</v>
      </c>
      <c r="G124" s="19" t="s">
        <v>48</v>
      </c>
      <c r="H124" s="19" t="s">
        <v>48</v>
      </c>
      <c r="I124" s="19" t="s">
        <v>48</v>
      </c>
      <c r="J124" s="19" t="s">
        <v>48</v>
      </c>
      <c r="K124" s="19" t="s">
        <v>48</v>
      </c>
      <c r="L124" s="19" t="s">
        <v>48</v>
      </c>
      <c r="M124" s="19" t="s">
        <v>48</v>
      </c>
      <c r="N124" s="19">
        <f t="shared" si="12"/>
        <v>0</v>
      </c>
      <c r="O124" s="19">
        <v>0</v>
      </c>
    </row>
    <row r="125" spans="1:15" ht="12.75" customHeight="1" x14ac:dyDescent="0.2">
      <c r="A125" s="55" t="s">
        <v>29</v>
      </c>
      <c r="B125" s="19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1500</v>
      </c>
      <c r="J125" s="18">
        <v>0</v>
      </c>
      <c r="K125" s="18">
        <v>1500</v>
      </c>
      <c r="L125" s="18">
        <v>0</v>
      </c>
      <c r="M125" s="18">
        <v>0</v>
      </c>
      <c r="N125" s="19">
        <f t="shared" si="12"/>
        <v>3000</v>
      </c>
      <c r="O125" s="19">
        <v>6180</v>
      </c>
    </row>
    <row r="126" spans="1:15" ht="12.75" customHeight="1" x14ac:dyDescent="0.2">
      <c r="A126" s="55" t="s">
        <v>30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9">
        <f t="shared" si="12"/>
        <v>0</v>
      </c>
      <c r="O126" s="19">
        <v>500</v>
      </c>
    </row>
    <row r="127" spans="1:15" ht="12.75" customHeight="1" x14ac:dyDescent="0.2">
      <c r="A127" s="55" t="s">
        <v>96</v>
      </c>
      <c r="B127" s="19" t="s">
        <v>48</v>
      </c>
      <c r="C127" s="19" t="s">
        <v>48</v>
      </c>
      <c r="D127" s="19" t="s">
        <v>48</v>
      </c>
      <c r="E127" s="19" t="s">
        <v>48</v>
      </c>
      <c r="F127" s="19" t="s">
        <v>48</v>
      </c>
      <c r="G127" s="19" t="s">
        <v>48</v>
      </c>
      <c r="H127" s="19" t="s">
        <v>48</v>
      </c>
      <c r="I127" s="19" t="s">
        <v>48</v>
      </c>
      <c r="J127" s="19" t="s">
        <v>48</v>
      </c>
      <c r="K127" s="19" t="s">
        <v>48</v>
      </c>
      <c r="L127" s="19" t="s">
        <v>48</v>
      </c>
      <c r="M127" s="19" t="s">
        <v>48</v>
      </c>
      <c r="N127" s="19">
        <f t="shared" si="12"/>
        <v>0</v>
      </c>
      <c r="O127" s="60">
        <v>0</v>
      </c>
    </row>
    <row r="128" spans="1:15" ht="12.75" customHeight="1" x14ac:dyDescent="0.2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8"/>
    </row>
    <row r="129" spans="1:15" ht="12.75" customHeight="1" x14ac:dyDescent="0.2">
      <c r="A129" s="55" t="s">
        <v>68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8"/>
    </row>
    <row r="130" spans="1:15" ht="12.75" customHeight="1" x14ac:dyDescent="0.2">
      <c r="A130" s="55" t="s">
        <v>33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9">
        <f t="shared" si="12"/>
        <v>0</v>
      </c>
      <c r="O130" s="18">
        <v>2000</v>
      </c>
    </row>
    <row r="131" spans="1:15" ht="12.75" customHeight="1" x14ac:dyDescent="0.2">
      <c r="A131" s="55" t="s">
        <v>21</v>
      </c>
      <c r="B131" s="18">
        <v>59</v>
      </c>
      <c r="C131" s="18">
        <v>39</v>
      </c>
      <c r="D131" s="18">
        <v>40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9">
        <f t="shared" si="12"/>
        <v>138</v>
      </c>
      <c r="O131" s="62" t="s">
        <v>48</v>
      </c>
    </row>
    <row r="132" spans="1:15" ht="12.75" customHeight="1" x14ac:dyDescent="0.2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</row>
    <row r="133" spans="1:15" ht="12.75" customHeight="1" x14ac:dyDescent="0.2">
      <c r="A133" s="69" t="s">
        <v>3</v>
      </c>
      <c r="B133" s="18">
        <f t="shared" ref="B133:K133" si="13">B113+B122+B125+B126+B130</f>
        <v>2701</v>
      </c>
      <c r="C133" s="18">
        <f t="shared" si="13"/>
        <v>-362</v>
      </c>
      <c r="D133" s="18">
        <f t="shared" si="13"/>
        <v>24412</v>
      </c>
      <c r="E133" s="18">
        <f t="shared" si="13"/>
        <v>1473</v>
      </c>
      <c r="F133" s="18">
        <f t="shared" si="13"/>
        <v>21366</v>
      </c>
      <c r="G133" s="18">
        <f t="shared" si="13"/>
        <v>13639</v>
      </c>
      <c r="H133" s="18">
        <f t="shared" si="13"/>
        <v>6359</v>
      </c>
      <c r="I133" s="18">
        <f t="shared" si="13"/>
        <v>11513</v>
      </c>
      <c r="J133" s="18">
        <f t="shared" si="13"/>
        <v>5828</v>
      </c>
      <c r="K133" s="18">
        <f t="shared" si="13"/>
        <v>30256</v>
      </c>
      <c r="L133" s="18">
        <f>L113+L122+L125+L126+L130</f>
        <v>28894</v>
      </c>
      <c r="M133" s="18">
        <f>M113+M122+M125+M126+M130</f>
        <v>10822</v>
      </c>
      <c r="N133" s="19">
        <f t="shared" si="12"/>
        <v>156901</v>
      </c>
      <c r="O133" s="18">
        <f>O113+O122+O125+O126+O130</f>
        <v>184200</v>
      </c>
    </row>
    <row r="134" spans="1:15" ht="12.75" customHeight="1" x14ac:dyDescent="0.2">
      <c r="A134" s="6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9"/>
    </row>
    <row r="135" spans="1:15" ht="12.75" customHeight="1" x14ac:dyDescent="0.2">
      <c r="A135" s="55" t="s">
        <v>35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</row>
    <row r="136" spans="1:15" ht="12.75" customHeight="1" x14ac:dyDescent="0.2">
      <c r="A136" s="68" t="s">
        <v>25</v>
      </c>
      <c r="B136" s="18">
        <f t="shared" ref="B136:M136" si="14">SUM(B137:B143)</f>
        <v>20484</v>
      </c>
      <c r="C136" s="18">
        <f t="shared" si="14"/>
        <v>5936</v>
      </c>
      <c r="D136" s="18">
        <f t="shared" si="14"/>
        <v>3442</v>
      </c>
      <c r="E136" s="63">
        <f t="shared" ref="E136" si="15">SUM(E137:E143)</f>
        <v>15450</v>
      </c>
      <c r="F136" s="18">
        <f t="shared" si="14"/>
        <v>18032</v>
      </c>
      <c r="G136" s="18">
        <f t="shared" si="14"/>
        <v>20362</v>
      </c>
      <c r="H136" s="18">
        <f t="shared" si="14"/>
        <v>8244.7560000000012</v>
      </c>
      <c r="I136" s="18">
        <f t="shared" si="14"/>
        <v>5800.0599999999995</v>
      </c>
      <c r="J136" s="18">
        <f t="shared" si="14"/>
        <v>2307.087</v>
      </c>
      <c r="K136" s="18">
        <f t="shared" si="14"/>
        <v>14284.097</v>
      </c>
      <c r="L136" s="18">
        <f t="shared" si="14"/>
        <v>9429</v>
      </c>
      <c r="M136" s="18">
        <f t="shared" si="14"/>
        <v>2564</v>
      </c>
      <c r="N136" s="19">
        <f>SUM(B136:M136)</f>
        <v>126334.99999999999</v>
      </c>
      <c r="O136" s="19">
        <f t="shared" ref="O136" si="16">SUM(O137:O143)</f>
        <v>138100</v>
      </c>
    </row>
    <row r="137" spans="1:15" ht="12.75" customHeight="1" x14ac:dyDescent="0.2">
      <c r="A137" s="55" t="s">
        <v>19</v>
      </c>
      <c r="B137" s="18">
        <v>8575</v>
      </c>
      <c r="C137" s="18">
        <v>2675</v>
      </c>
      <c r="D137" s="18">
        <v>0</v>
      </c>
      <c r="E137" s="29">
        <v>10000</v>
      </c>
      <c r="F137" s="18">
        <v>160</v>
      </c>
      <c r="G137" s="18">
        <v>60</v>
      </c>
      <c r="H137" s="18">
        <v>240</v>
      </c>
      <c r="I137" s="18">
        <v>0</v>
      </c>
      <c r="J137" s="18">
        <v>276</v>
      </c>
      <c r="K137" s="18">
        <v>2244</v>
      </c>
      <c r="L137" s="18">
        <v>0</v>
      </c>
      <c r="M137" s="18">
        <v>0</v>
      </c>
      <c r="N137" s="19">
        <f>SUM(B137:M137)</f>
        <v>24230</v>
      </c>
      <c r="O137" s="19">
        <v>12980</v>
      </c>
    </row>
    <row r="138" spans="1:15" ht="12.75" customHeight="1" x14ac:dyDescent="0.2">
      <c r="A138" s="55" t="s">
        <v>32</v>
      </c>
      <c r="B138" s="18">
        <v>0</v>
      </c>
      <c r="C138" s="18">
        <v>550</v>
      </c>
      <c r="D138" s="18">
        <v>980</v>
      </c>
      <c r="E138" s="29">
        <v>20</v>
      </c>
      <c r="F138" s="18">
        <v>20</v>
      </c>
      <c r="G138" s="18">
        <v>0</v>
      </c>
      <c r="H138" s="18">
        <v>100</v>
      </c>
      <c r="I138" s="18">
        <v>20</v>
      </c>
      <c r="J138" s="18">
        <v>55</v>
      </c>
      <c r="K138" s="18">
        <v>850</v>
      </c>
      <c r="L138" s="18">
        <v>140</v>
      </c>
      <c r="M138" s="18">
        <v>320</v>
      </c>
      <c r="N138" s="19">
        <f>SUM(B138:M138)</f>
        <v>3055</v>
      </c>
      <c r="O138" s="19">
        <v>2000</v>
      </c>
    </row>
    <row r="139" spans="1:15" ht="12.75" customHeight="1" x14ac:dyDescent="0.2">
      <c r="A139" s="55" t="s">
        <v>27</v>
      </c>
      <c r="B139" s="18">
        <v>0</v>
      </c>
      <c r="C139" s="18">
        <v>0</v>
      </c>
      <c r="D139" s="18">
        <v>0</v>
      </c>
      <c r="E139" s="29">
        <v>0</v>
      </c>
      <c r="F139" s="19">
        <v>0</v>
      </c>
      <c r="G139" s="19">
        <v>0</v>
      </c>
      <c r="H139" s="19">
        <v>0.75600000000000001</v>
      </c>
      <c r="I139" s="19">
        <v>5.9999999999999942E-2</v>
      </c>
      <c r="J139" s="19">
        <v>8.7000000000000077E-2</v>
      </c>
      <c r="K139" s="19">
        <v>4.0969999999999995</v>
      </c>
      <c r="L139" s="19">
        <v>4</v>
      </c>
      <c r="M139" s="19">
        <v>23</v>
      </c>
      <c r="N139" s="19">
        <f t="shared" ref="N139:N156" si="17">SUM(B139:M139)</f>
        <v>32</v>
      </c>
      <c r="O139" s="19">
        <v>11800</v>
      </c>
    </row>
    <row r="140" spans="1:15" ht="12.75" customHeight="1" x14ac:dyDescent="0.2">
      <c r="A140" s="55" t="s">
        <v>13</v>
      </c>
      <c r="B140" s="18">
        <v>0</v>
      </c>
      <c r="C140" s="18">
        <v>0</v>
      </c>
      <c r="D140" s="18">
        <v>0</v>
      </c>
      <c r="E140" s="29">
        <v>45</v>
      </c>
      <c r="F140" s="18">
        <v>6686</v>
      </c>
      <c r="G140" s="18">
        <v>4162</v>
      </c>
      <c r="H140" s="18">
        <v>4788</v>
      </c>
      <c r="I140" s="18">
        <v>3316</v>
      </c>
      <c r="J140" s="18">
        <v>1166</v>
      </c>
      <c r="K140" s="18">
        <v>7549</v>
      </c>
      <c r="L140" s="18">
        <v>1519</v>
      </c>
      <c r="M140" s="18">
        <v>421</v>
      </c>
      <c r="N140" s="19">
        <f t="shared" si="17"/>
        <v>29652</v>
      </c>
      <c r="O140" s="19">
        <v>32240</v>
      </c>
    </row>
    <row r="141" spans="1:15" ht="12.75" customHeight="1" x14ac:dyDescent="0.2">
      <c r="A141" s="55" t="s">
        <v>14</v>
      </c>
      <c r="B141" s="18">
        <v>10559</v>
      </c>
      <c r="C141" s="18">
        <v>2160</v>
      </c>
      <c r="D141" s="18">
        <v>2462</v>
      </c>
      <c r="E141" s="29">
        <v>2229</v>
      </c>
      <c r="F141" s="18">
        <v>8916</v>
      </c>
      <c r="G141" s="18">
        <v>977</v>
      </c>
      <c r="H141" s="18">
        <v>1241</v>
      </c>
      <c r="I141" s="18">
        <v>589</v>
      </c>
      <c r="J141" s="18">
        <v>810</v>
      </c>
      <c r="K141" s="18">
        <v>3637</v>
      </c>
      <c r="L141" s="18">
        <v>1072</v>
      </c>
      <c r="M141" s="18">
        <v>1800</v>
      </c>
      <c r="N141" s="19">
        <f t="shared" si="17"/>
        <v>36452</v>
      </c>
      <c r="O141" s="19">
        <v>43680</v>
      </c>
    </row>
    <row r="142" spans="1:15" ht="12.75" customHeight="1" x14ac:dyDescent="0.2">
      <c r="A142" s="55" t="s">
        <v>15</v>
      </c>
      <c r="B142" s="18">
        <v>1350</v>
      </c>
      <c r="C142" s="18">
        <v>551</v>
      </c>
      <c r="D142" s="18">
        <v>0</v>
      </c>
      <c r="E142" s="29">
        <v>0</v>
      </c>
      <c r="F142" s="18">
        <v>0</v>
      </c>
      <c r="G142" s="18">
        <v>1250</v>
      </c>
      <c r="H142" s="18">
        <v>1875</v>
      </c>
      <c r="I142" s="18">
        <v>1125</v>
      </c>
      <c r="J142" s="18">
        <v>0</v>
      </c>
      <c r="K142" s="18">
        <v>0</v>
      </c>
      <c r="L142" s="18">
        <v>832</v>
      </c>
      <c r="M142" s="18">
        <v>0</v>
      </c>
      <c r="N142" s="19">
        <f t="shared" si="17"/>
        <v>6983</v>
      </c>
      <c r="O142" s="19">
        <v>9440</v>
      </c>
    </row>
    <row r="143" spans="1:15" ht="12.75" customHeight="1" x14ac:dyDescent="0.2">
      <c r="A143" s="55" t="s">
        <v>16</v>
      </c>
      <c r="B143" s="18">
        <v>0</v>
      </c>
      <c r="C143" s="18">
        <v>0</v>
      </c>
      <c r="D143" s="18">
        <v>0</v>
      </c>
      <c r="E143" s="29">
        <v>3156</v>
      </c>
      <c r="F143" s="18">
        <v>2250</v>
      </c>
      <c r="G143" s="18">
        <v>13913</v>
      </c>
      <c r="H143" s="18">
        <v>0</v>
      </c>
      <c r="I143" s="18">
        <v>750</v>
      </c>
      <c r="J143" s="18">
        <v>0</v>
      </c>
      <c r="K143" s="18">
        <v>0</v>
      </c>
      <c r="L143" s="18">
        <v>5862</v>
      </c>
      <c r="M143" s="18">
        <v>0</v>
      </c>
      <c r="N143" s="19">
        <f t="shared" si="17"/>
        <v>25931</v>
      </c>
      <c r="O143" s="19">
        <v>25960</v>
      </c>
    </row>
    <row r="144" spans="1:15" ht="12.75" customHeight="1" x14ac:dyDescent="0.2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8"/>
    </row>
    <row r="145" spans="1:15" ht="12.75" customHeight="1" x14ac:dyDescent="0.2">
      <c r="A145" s="55" t="s">
        <v>28</v>
      </c>
      <c r="B145" s="18">
        <v>2751</v>
      </c>
      <c r="C145" s="18">
        <v>4566</v>
      </c>
      <c r="D145" s="18">
        <v>9247</v>
      </c>
      <c r="E145" s="18">
        <v>489</v>
      </c>
      <c r="F145" s="18">
        <v>2183</v>
      </c>
      <c r="G145" s="18">
        <v>5041</v>
      </c>
      <c r="H145" s="18">
        <v>6169</v>
      </c>
      <c r="I145" s="18">
        <v>3702</v>
      </c>
      <c r="J145" s="18">
        <v>2180</v>
      </c>
      <c r="K145" s="18">
        <v>9295</v>
      </c>
      <c r="L145" s="18">
        <v>15240</v>
      </c>
      <c r="M145" s="18">
        <v>2033</v>
      </c>
      <c r="N145" s="19">
        <f t="shared" si="17"/>
        <v>62896</v>
      </c>
      <c r="O145" s="18">
        <v>52250</v>
      </c>
    </row>
    <row r="146" spans="1:15" ht="12.75" customHeight="1" x14ac:dyDescent="0.2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8"/>
    </row>
    <row r="147" spans="1:15" ht="12.75" customHeight="1" x14ac:dyDescent="0.2">
      <c r="A147" s="55" t="s">
        <v>41</v>
      </c>
      <c r="B147" s="19">
        <v>0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f t="shared" si="17"/>
        <v>0</v>
      </c>
      <c r="O147" s="18">
        <v>0</v>
      </c>
    </row>
    <row r="148" spans="1:15" ht="12.75" customHeight="1" x14ac:dyDescent="0.2">
      <c r="A148" s="55" t="s">
        <v>29</v>
      </c>
      <c r="B148" s="19">
        <v>0</v>
      </c>
      <c r="C148" s="18">
        <v>113</v>
      </c>
      <c r="D148" s="18">
        <v>114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1500</v>
      </c>
      <c r="K148" s="18">
        <v>0</v>
      </c>
      <c r="L148" s="18">
        <v>4049</v>
      </c>
      <c r="M148" s="18">
        <v>0</v>
      </c>
      <c r="N148" s="19">
        <f t="shared" si="17"/>
        <v>5776</v>
      </c>
      <c r="O148" s="18">
        <v>6240</v>
      </c>
    </row>
    <row r="149" spans="1:15" ht="12.75" customHeight="1" x14ac:dyDescent="0.2">
      <c r="A149" s="55" t="s">
        <v>30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9">
        <f t="shared" si="17"/>
        <v>0</v>
      </c>
      <c r="O149" s="18">
        <v>500</v>
      </c>
    </row>
    <row r="150" spans="1:15" ht="12.75" customHeight="1" x14ac:dyDescent="0.2">
      <c r="A150" s="55" t="s">
        <v>96</v>
      </c>
      <c r="B150" s="19">
        <f>SUM(B147:B149)</f>
        <v>0</v>
      </c>
      <c r="C150" s="19">
        <f>SUM(C147:C149)</f>
        <v>113</v>
      </c>
      <c r="D150" s="19">
        <f>SUM(D147:D149)</f>
        <v>114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f t="shared" si="17"/>
        <v>227</v>
      </c>
      <c r="O150" s="19">
        <v>0</v>
      </c>
    </row>
    <row r="151" spans="1:15" ht="12.75" customHeight="1" x14ac:dyDescent="0.2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9"/>
      <c r="O151" s="18"/>
    </row>
    <row r="152" spans="1:15" ht="12.75" customHeight="1" x14ac:dyDescent="0.2">
      <c r="A152" s="55" t="s">
        <v>68</v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9"/>
      <c r="O152" s="18"/>
    </row>
    <row r="153" spans="1:15" ht="12.75" customHeight="1" x14ac:dyDescent="0.2">
      <c r="A153" s="55" t="s">
        <v>33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9">
        <f t="shared" si="17"/>
        <v>0</v>
      </c>
      <c r="O153" s="18">
        <v>2000</v>
      </c>
    </row>
    <row r="154" spans="1:15" ht="12.75" customHeight="1" x14ac:dyDescent="0.2">
      <c r="A154" s="55" t="s">
        <v>21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9">
        <f t="shared" si="17"/>
        <v>0</v>
      </c>
      <c r="O154" s="18">
        <v>20</v>
      </c>
    </row>
    <row r="155" spans="1:15" ht="12.75" customHeight="1" x14ac:dyDescent="0.2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9"/>
      <c r="O155" s="18"/>
    </row>
    <row r="156" spans="1:15" ht="12.75" customHeight="1" x14ac:dyDescent="0.2">
      <c r="A156" s="69" t="s">
        <v>3</v>
      </c>
      <c r="B156" s="18">
        <f>B136+B145+B148+B149+B153</f>
        <v>23235</v>
      </c>
      <c r="C156" s="18">
        <f t="shared" ref="C156:K156" si="18">C136+C145+C148+C149+C153</f>
        <v>10615</v>
      </c>
      <c r="D156" s="18">
        <f t="shared" si="18"/>
        <v>12803</v>
      </c>
      <c r="E156" s="18">
        <f t="shared" si="18"/>
        <v>15939</v>
      </c>
      <c r="F156" s="18">
        <f t="shared" si="18"/>
        <v>20215</v>
      </c>
      <c r="G156" s="18">
        <f t="shared" si="18"/>
        <v>25403</v>
      </c>
      <c r="H156" s="18">
        <f t="shared" si="18"/>
        <v>14413.756000000001</v>
      </c>
      <c r="I156" s="18">
        <f t="shared" si="18"/>
        <v>9502.06</v>
      </c>
      <c r="J156" s="18">
        <f t="shared" si="18"/>
        <v>5987.0869999999995</v>
      </c>
      <c r="K156" s="18">
        <f t="shared" si="18"/>
        <v>23579.097000000002</v>
      </c>
      <c r="L156" s="18">
        <f>L136+L145+L148+L149+L153</f>
        <v>28718</v>
      </c>
      <c r="M156" s="18">
        <f>M136+M145+M148+M149+M153</f>
        <v>4597</v>
      </c>
      <c r="N156" s="19">
        <f t="shared" si="17"/>
        <v>195007</v>
      </c>
      <c r="O156" s="18">
        <f>O136+O145+O148+O149+O153</f>
        <v>199090</v>
      </c>
    </row>
    <row r="157" spans="1:15" ht="12.75" customHeight="1" x14ac:dyDescent="0.2">
      <c r="A157" s="6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9"/>
      <c r="O157" s="18"/>
    </row>
    <row r="158" spans="1:15" ht="12.75" customHeight="1" x14ac:dyDescent="0.2">
      <c r="A158" s="55" t="s">
        <v>36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9"/>
      <c r="O158" s="18"/>
    </row>
    <row r="159" spans="1:15" ht="12.75" customHeight="1" x14ac:dyDescent="0.2">
      <c r="A159" s="68" t="s">
        <v>25</v>
      </c>
      <c r="B159" s="18">
        <v>17382</v>
      </c>
      <c r="C159" s="18">
        <v>5605</v>
      </c>
      <c r="D159" s="18">
        <v>6437</v>
      </c>
      <c r="E159" s="18">
        <v>24137</v>
      </c>
      <c r="F159" s="18">
        <v>17792</v>
      </c>
      <c r="G159" s="18">
        <v>45150</v>
      </c>
      <c r="H159" s="18">
        <v>3824</v>
      </c>
      <c r="I159" s="18">
        <v>31897</v>
      </c>
      <c r="J159" s="18">
        <v>1288</v>
      </c>
      <c r="K159" s="18">
        <v>2091</v>
      </c>
      <c r="L159" s="18">
        <v>2030</v>
      </c>
      <c r="M159" s="18">
        <v>19</v>
      </c>
      <c r="N159" s="19">
        <f>SUM(B159:M159)</f>
        <v>157652</v>
      </c>
      <c r="O159" s="19">
        <f>SUM(O160:O166)</f>
        <v>140580</v>
      </c>
    </row>
    <row r="160" spans="1:15" ht="12.75" customHeight="1" x14ac:dyDescent="0.2">
      <c r="A160" s="55" t="s">
        <v>19</v>
      </c>
      <c r="B160" s="18">
        <v>0</v>
      </c>
      <c r="C160" s="18">
        <v>0</v>
      </c>
      <c r="D160" s="18">
        <v>0</v>
      </c>
      <c r="E160" s="18">
        <v>338</v>
      </c>
      <c r="F160" s="18">
        <v>12689</v>
      </c>
      <c r="G160" s="18">
        <v>160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9">
        <f t="shared" ref="N160:N166" si="19">SUM(B160:M160)</f>
        <v>13187</v>
      </c>
      <c r="O160" s="19">
        <v>13200</v>
      </c>
    </row>
    <row r="161" spans="1:15" ht="12.75" customHeight="1" x14ac:dyDescent="0.2">
      <c r="A161" s="55" t="s">
        <v>32</v>
      </c>
      <c r="B161" s="18">
        <v>88</v>
      </c>
      <c r="C161" s="18">
        <v>30</v>
      </c>
      <c r="D161" s="18">
        <v>19</v>
      </c>
      <c r="E161" s="18">
        <v>0</v>
      </c>
      <c r="F161" s="18">
        <v>1238</v>
      </c>
      <c r="G161" s="18">
        <v>17</v>
      </c>
      <c r="H161" s="18">
        <v>40</v>
      </c>
      <c r="I161" s="18">
        <v>20</v>
      </c>
      <c r="J161" s="18">
        <v>0</v>
      </c>
      <c r="K161" s="18">
        <v>20</v>
      </c>
      <c r="L161" s="18">
        <v>23</v>
      </c>
      <c r="M161" s="18">
        <v>0</v>
      </c>
      <c r="N161" s="19">
        <f t="shared" si="19"/>
        <v>1495</v>
      </c>
      <c r="O161" s="19">
        <v>2000</v>
      </c>
    </row>
    <row r="162" spans="1:15" ht="12.75" customHeight="1" x14ac:dyDescent="0.2">
      <c r="A162" s="55" t="s">
        <v>27</v>
      </c>
      <c r="B162" s="18">
        <v>86</v>
      </c>
      <c r="C162" s="18">
        <v>2</v>
      </c>
      <c r="D162" s="19">
        <v>2</v>
      </c>
      <c r="E162" s="18">
        <v>230</v>
      </c>
      <c r="F162" s="19">
        <v>5</v>
      </c>
      <c r="G162" s="19">
        <v>11</v>
      </c>
      <c r="H162" s="19">
        <v>7</v>
      </c>
      <c r="I162" s="19">
        <v>5</v>
      </c>
      <c r="J162" s="19">
        <v>8</v>
      </c>
      <c r="K162" s="19">
        <v>10</v>
      </c>
      <c r="L162" s="19">
        <v>8</v>
      </c>
      <c r="M162" s="19">
        <v>19</v>
      </c>
      <c r="N162" s="19">
        <f t="shared" si="19"/>
        <v>393</v>
      </c>
      <c r="O162" s="19">
        <v>12000</v>
      </c>
    </row>
    <row r="163" spans="1:15" ht="12.75" customHeight="1" x14ac:dyDescent="0.2">
      <c r="A163" s="55" t="s">
        <v>13</v>
      </c>
      <c r="B163" s="18">
        <v>2477</v>
      </c>
      <c r="C163" s="18">
        <v>9</v>
      </c>
      <c r="D163" s="18">
        <v>2</v>
      </c>
      <c r="E163" s="18">
        <v>5</v>
      </c>
      <c r="F163" s="18">
        <v>1068</v>
      </c>
      <c r="G163" s="18">
        <v>27742</v>
      </c>
      <c r="H163" s="18">
        <v>2246</v>
      </c>
      <c r="I163" s="18">
        <v>1799</v>
      </c>
      <c r="J163" s="18">
        <v>0</v>
      </c>
      <c r="K163" s="18">
        <v>0</v>
      </c>
      <c r="L163" s="18">
        <v>0</v>
      </c>
      <c r="M163" s="18">
        <v>0</v>
      </c>
      <c r="N163" s="19">
        <f t="shared" si="19"/>
        <v>35348</v>
      </c>
      <c r="O163" s="19">
        <v>32860</v>
      </c>
    </row>
    <row r="164" spans="1:15" ht="12.75" customHeight="1" x14ac:dyDescent="0.2">
      <c r="A164" s="55" t="s">
        <v>14</v>
      </c>
      <c r="B164" s="18">
        <v>11731</v>
      </c>
      <c r="C164" s="18">
        <v>4264</v>
      </c>
      <c r="D164" s="18">
        <v>6414</v>
      </c>
      <c r="E164" s="18">
        <v>6981</v>
      </c>
      <c r="F164" s="18">
        <v>1832</v>
      </c>
      <c r="G164" s="18">
        <v>5980</v>
      </c>
      <c r="H164" s="18">
        <v>231</v>
      </c>
      <c r="I164" s="18">
        <v>28773</v>
      </c>
      <c r="J164" s="18">
        <v>0</v>
      </c>
      <c r="K164" s="18">
        <v>361</v>
      </c>
      <c r="L164" s="18">
        <v>362</v>
      </c>
      <c r="M164" s="18">
        <v>0</v>
      </c>
      <c r="N164" s="19">
        <f t="shared" si="19"/>
        <v>66929</v>
      </c>
      <c r="O164" s="19">
        <v>44520</v>
      </c>
    </row>
    <row r="165" spans="1:15" ht="12.75" customHeight="1" x14ac:dyDescent="0.2">
      <c r="A165" s="55" t="s">
        <v>15</v>
      </c>
      <c r="B165" s="18">
        <v>3000</v>
      </c>
      <c r="C165" s="18">
        <v>1300</v>
      </c>
      <c r="D165" s="18">
        <v>0</v>
      </c>
      <c r="E165" s="18">
        <v>0</v>
      </c>
      <c r="F165" s="18">
        <v>0</v>
      </c>
      <c r="G165" s="18">
        <v>9600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9">
        <f t="shared" si="19"/>
        <v>13900</v>
      </c>
      <c r="O165" s="19">
        <v>9600</v>
      </c>
    </row>
    <row r="166" spans="1:15" ht="12.75" customHeight="1" x14ac:dyDescent="0.2">
      <c r="A166" s="55" t="s">
        <v>16</v>
      </c>
      <c r="B166" s="18">
        <v>0</v>
      </c>
      <c r="C166" s="18">
        <v>0</v>
      </c>
      <c r="D166" s="18">
        <v>0</v>
      </c>
      <c r="E166" s="18">
        <v>16583</v>
      </c>
      <c r="F166" s="18">
        <v>960</v>
      </c>
      <c r="G166" s="18">
        <v>1640</v>
      </c>
      <c r="H166" s="18">
        <v>1300</v>
      </c>
      <c r="I166" s="18">
        <v>1300</v>
      </c>
      <c r="J166" s="18">
        <v>1280</v>
      </c>
      <c r="K166" s="18">
        <v>1700</v>
      </c>
      <c r="L166" s="18">
        <v>1637</v>
      </c>
      <c r="M166" s="18">
        <v>0</v>
      </c>
      <c r="N166" s="19">
        <f t="shared" si="19"/>
        <v>26400</v>
      </c>
      <c r="O166" s="19">
        <v>26400</v>
      </c>
    </row>
    <row r="167" spans="1:15" ht="12.75" customHeight="1" x14ac:dyDescent="0.2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9"/>
      <c r="O167" s="18"/>
    </row>
    <row r="168" spans="1:15" ht="12.75" customHeight="1" x14ac:dyDescent="0.2">
      <c r="A168" s="55" t="s">
        <v>28</v>
      </c>
      <c r="B168" s="18">
        <v>904</v>
      </c>
      <c r="C168" s="18">
        <v>1276</v>
      </c>
      <c r="D168" s="18">
        <v>2496</v>
      </c>
      <c r="E168" s="18">
        <v>91</v>
      </c>
      <c r="F168" s="18">
        <v>1358</v>
      </c>
      <c r="G168" s="18">
        <v>3097</v>
      </c>
      <c r="H168" s="18">
        <v>3141</v>
      </c>
      <c r="I168" s="18">
        <v>3332</v>
      </c>
      <c r="J168" s="18">
        <v>894</v>
      </c>
      <c r="K168" s="18">
        <v>698</v>
      </c>
      <c r="L168" s="18">
        <v>4903</v>
      </c>
      <c r="M168" s="18">
        <v>6004</v>
      </c>
      <c r="N168" s="19">
        <f t="shared" ref="N168:N177" si="20">SUM(B168:M168)</f>
        <v>28194</v>
      </c>
      <c r="O168" s="18">
        <v>53000</v>
      </c>
    </row>
    <row r="169" spans="1:15" ht="12.75" customHeight="1" x14ac:dyDescent="0.2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9"/>
      <c r="O169" s="18"/>
    </row>
    <row r="170" spans="1:15" ht="12.75" customHeight="1" x14ac:dyDescent="0.2">
      <c r="A170" s="55" t="s">
        <v>41</v>
      </c>
      <c r="B170" s="19">
        <v>0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f t="shared" si="20"/>
        <v>0</v>
      </c>
      <c r="O170" s="18">
        <v>525</v>
      </c>
    </row>
    <row r="171" spans="1:15" ht="12.75" customHeight="1" x14ac:dyDescent="0.2">
      <c r="A171" s="55" t="s">
        <v>29</v>
      </c>
      <c r="B171" s="19">
        <v>226</v>
      </c>
      <c r="C171" s="18">
        <v>227</v>
      </c>
      <c r="D171" s="18">
        <v>215</v>
      </c>
      <c r="E171" s="18">
        <v>0</v>
      </c>
      <c r="F171" s="18">
        <v>136</v>
      </c>
      <c r="G171" s="18">
        <v>299</v>
      </c>
      <c r="H171" s="26">
        <v>1707</v>
      </c>
      <c r="I171" s="18">
        <v>0</v>
      </c>
      <c r="J171" s="18">
        <v>1626</v>
      </c>
      <c r="K171" s="18">
        <v>99</v>
      </c>
      <c r="L171" s="18">
        <v>0</v>
      </c>
      <c r="M171" s="18">
        <v>0</v>
      </c>
      <c r="N171" s="19">
        <f t="shared" si="20"/>
        <v>4535</v>
      </c>
      <c r="O171" s="18">
        <v>6300</v>
      </c>
    </row>
    <row r="172" spans="1:15" ht="12.75" customHeight="1" x14ac:dyDescent="0.2">
      <c r="A172" s="55" t="s">
        <v>30</v>
      </c>
      <c r="B172" s="18">
        <v>0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9">
        <f t="shared" si="20"/>
        <v>0</v>
      </c>
      <c r="O172" s="18">
        <v>500</v>
      </c>
    </row>
    <row r="173" spans="1:15" ht="12.75" customHeight="1" x14ac:dyDescent="0.2">
      <c r="A173" s="55" t="s">
        <v>96</v>
      </c>
      <c r="B173" s="19">
        <v>0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f t="shared" si="20"/>
        <v>0</v>
      </c>
      <c r="O173" s="19">
        <v>0</v>
      </c>
    </row>
    <row r="174" spans="1:15" ht="12.75" customHeight="1" x14ac:dyDescent="0.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9"/>
      <c r="O174" s="18"/>
    </row>
    <row r="175" spans="1:15" ht="12.75" customHeight="1" x14ac:dyDescent="0.2">
      <c r="A175" s="55" t="s">
        <v>68</v>
      </c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9"/>
      <c r="O175" s="18"/>
    </row>
    <row r="176" spans="1:15" ht="12.75" customHeight="1" x14ac:dyDescent="0.2">
      <c r="A176" s="55" t="s">
        <v>33</v>
      </c>
      <c r="B176" s="18">
        <v>0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9">
        <f t="shared" si="20"/>
        <v>0</v>
      </c>
      <c r="O176" s="18">
        <v>2000</v>
      </c>
    </row>
    <row r="177" spans="1:15" ht="12.75" customHeight="1" x14ac:dyDescent="0.2">
      <c r="A177" s="55" t="s">
        <v>21</v>
      </c>
      <c r="B177" s="18">
        <v>0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9">
        <f t="shared" si="20"/>
        <v>0</v>
      </c>
      <c r="O177" s="60" t="s">
        <v>48</v>
      </c>
    </row>
    <row r="178" spans="1:15" ht="12.75" customHeight="1" x14ac:dyDescent="0.2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9"/>
      <c r="O178" s="18"/>
    </row>
    <row r="179" spans="1:15" ht="12.75" customHeight="1" x14ac:dyDescent="0.2">
      <c r="A179" s="69" t="s">
        <v>3</v>
      </c>
      <c r="B179" s="18">
        <f>B159+B168+B171+B172+B176</f>
        <v>18512</v>
      </c>
      <c r="C179" s="18">
        <f>C159+C168+C171+C172+C176</f>
        <v>7108</v>
      </c>
      <c r="D179" s="18">
        <f>D159+D168+D171+D172+D176</f>
        <v>9148</v>
      </c>
      <c r="E179" s="18">
        <f>E159+E168+E171+E172+E176</f>
        <v>24228</v>
      </c>
      <c r="F179" s="18">
        <f t="shared" ref="F179:K179" si="21">F159+F168+F171+F172+F176</f>
        <v>19286</v>
      </c>
      <c r="G179" s="18">
        <f t="shared" si="21"/>
        <v>48546</v>
      </c>
      <c r="H179" s="18">
        <f t="shared" si="21"/>
        <v>8672</v>
      </c>
      <c r="I179" s="18">
        <f t="shared" si="21"/>
        <v>35229</v>
      </c>
      <c r="J179" s="18">
        <f t="shared" si="21"/>
        <v>3808</v>
      </c>
      <c r="K179" s="18">
        <f t="shared" si="21"/>
        <v>2888</v>
      </c>
      <c r="L179" s="18">
        <f>L159+L168+L171+L172+L176</f>
        <v>6933</v>
      </c>
      <c r="M179" s="18">
        <f>M159+M168+M171+M172+M176</f>
        <v>6023</v>
      </c>
      <c r="N179" s="19">
        <f>SUM(B179:M179)</f>
        <v>190381</v>
      </c>
      <c r="O179" s="18">
        <f>O159+O168+O170+O171+O172+O176</f>
        <v>202905</v>
      </c>
    </row>
    <row r="180" spans="1:15" ht="12.75" customHeight="1" x14ac:dyDescent="0.2">
      <c r="A180" s="6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9"/>
      <c r="O180" s="18"/>
    </row>
    <row r="181" spans="1:15" ht="12.75" customHeight="1" x14ac:dyDescent="0.2">
      <c r="A181" s="55" t="s">
        <v>37</v>
      </c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9"/>
      <c r="O181" s="18"/>
    </row>
    <row r="182" spans="1:15" ht="12.75" customHeight="1" x14ac:dyDescent="0.2">
      <c r="A182" s="68" t="s">
        <v>25</v>
      </c>
      <c r="B182" s="18">
        <v>65</v>
      </c>
      <c r="C182" s="18">
        <v>30</v>
      </c>
      <c r="D182" s="18">
        <v>113</v>
      </c>
      <c r="E182" s="18">
        <v>29509</v>
      </c>
      <c r="F182" s="18">
        <v>5583</v>
      </c>
      <c r="G182" s="18">
        <v>10192</v>
      </c>
      <c r="H182" s="18">
        <v>32551</v>
      </c>
      <c r="I182" s="18">
        <v>3515</v>
      </c>
      <c r="J182" s="18">
        <v>25573</v>
      </c>
      <c r="K182" s="18">
        <v>4746</v>
      </c>
      <c r="L182" s="18">
        <v>6412</v>
      </c>
      <c r="M182" s="18">
        <v>5716</v>
      </c>
      <c r="N182" s="19">
        <f>SUM(B182:M182)</f>
        <v>124005</v>
      </c>
      <c r="O182" s="29">
        <f>SUM(O183:O189)</f>
        <v>133020</v>
      </c>
    </row>
    <row r="183" spans="1:15" ht="12.75" customHeight="1" x14ac:dyDescent="0.2">
      <c r="A183" s="55" t="s">
        <v>19</v>
      </c>
      <c r="B183" s="18">
        <v>13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13420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9">
        <f t="shared" ref="N183:N189" si="22">SUM(B183:M183)</f>
        <v>13433</v>
      </c>
      <c r="O183" s="64">
        <v>13420</v>
      </c>
    </row>
    <row r="184" spans="1:15" x14ac:dyDescent="0.2">
      <c r="A184" s="55" t="s">
        <v>32</v>
      </c>
      <c r="B184" s="18">
        <v>12</v>
      </c>
      <c r="C184" s="18">
        <v>20</v>
      </c>
      <c r="D184" s="18">
        <v>100</v>
      </c>
      <c r="E184" s="18">
        <v>20</v>
      </c>
      <c r="F184" s="18">
        <v>0</v>
      </c>
      <c r="G184" s="18">
        <v>59</v>
      </c>
      <c r="H184" s="18">
        <v>0</v>
      </c>
      <c r="I184" s="18">
        <v>20</v>
      </c>
      <c r="J184" s="18">
        <v>251</v>
      </c>
      <c r="K184" s="18">
        <v>125</v>
      </c>
      <c r="L184" s="18">
        <v>116</v>
      </c>
      <c r="M184" s="18">
        <v>115</v>
      </c>
      <c r="N184" s="19">
        <f t="shared" si="22"/>
        <v>838</v>
      </c>
      <c r="O184" s="64">
        <v>2000</v>
      </c>
    </row>
    <row r="185" spans="1:15" x14ac:dyDescent="0.2">
      <c r="A185" s="55" t="s">
        <v>27</v>
      </c>
      <c r="B185" s="18">
        <v>40</v>
      </c>
      <c r="C185" s="18">
        <v>10</v>
      </c>
      <c r="D185" s="19">
        <v>13</v>
      </c>
      <c r="E185" s="18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f t="shared" si="22"/>
        <v>63</v>
      </c>
      <c r="O185" s="64">
        <v>0</v>
      </c>
    </row>
    <row r="186" spans="1:15" x14ac:dyDescent="0.2">
      <c r="A186" s="55" t="s">
        <v>13</v>
      </c>
      <c r="B186" s="18">
        <v>0</v>
      </c>
      <c r="C186" s="18">
        <v>0</v>
      </c>
      <c r="D186" s="18">
        <v>0</v>
      </c>
      <c r="E186" s="18">
        <v>16284</v>
      </c>
      <c r="F186" s="18">
        <v>950</v>
      </c>
      <c r="G186" s="18">
        <v>1871</v>
      </c>
      <c r="H186" s="18">
        <v>1146</v>
      </c>
      <c r="I186" s="18">
        <v>1170</v>
      </c>
      <c r="J186" s="18">
        <v>4543</v>
      </c>
      <c r="K186" s="18">
        <v>2268</v>
      </c>
      <c r="L186" s="18">
        <v>4806</v>
      </c>
      <c r="M186" s="18">
        <v>628</v>
      </c>
      <c r="N186" s="19">
        <f t="shared" si="22"/>
        <v>33666</v>
      </c>
      <c r="O186" s="64">
        <v>34000</v>
      </c>
    </row>
    <row r="187" spans="1:15" x14ac:dyDescent="0.2">
      <c r="A187" s="55" t="s">
        <v>14</v>
      </c>
      <c r="B187" s="18">
        <v>0</v>
      </c>
      <c r="C187" s="18">
        <v>0</v>
      </c>
      <c r="D187" s="18">
        <v>0</v>
      </c>
      <c r="E187" s="18">
        <v>212</v>
      </c>
      <c r="F187" s="18">
        <v>760</v>
      </c>
      <c r="G187" s="18">
        <v>3254</v>
      </c>
      <c r="H187" s="18">
        <v>12783</v>
      </c>
      <c r="I187" s="18">
        <v>525</v>
      </c>
      <c r="J187" s="18">
        <v>18829</v>
      </c>
      <c r="K187" s="18">
        <v>853</v>
      </c>
      <c r="L187" s="18">
        <v>990</v>
      </c>
      <c r="M187" s="18">
        <v>2473</v>
      </c>
      <c r="N187" s="19">
        <f t="shared" si="22"/>
        <v>40679</v>
      </c>
      <c r="O187" s="64">
        <v>47000</v>
      </c>
    </row>
    <row r="188" spans="1:15" x14ac:dyDescent="0.2">
      <c r="A188" s="55" t="s">
        <v>15</v>
      </c>
      <c r="B188" s="18">
        <v>0</v>
      </c>
      <c r="C188" s="18">
        <v>0</v>
      </c>
      <c r="D188" s="18">
        <v>0</v>
      </c>
      <c r="E188" s="18">
        <v>0</v>
      </c>
      <c r="F188" s="18">
        <v>0</v>
      </c>
      <c r="G188" s="18">
        <v>5008</v>
      </c>
      <c r="H188" s="18">
        <v>4752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9">
        <f t="shared" si="22"/>
        <v>9760</v>
      </c>
      <c r="O188" s="64">
        <v>9760</v>
      </c>
    </row>
    <row r="189" spans="1:15" x14ac:dyDescent="0.2">
      <c r="A189" s="55" t="s">
        <v>16</v>
      </c>
      <c r="B189" s="18">
        <v>0</v>
      </c>
      <c r="C189" s="18">
        <v>0</v>
      </c>
      <c r="D189" s="18">
        <v>0</v>
      </c>
      <c r="E189" s="18">
        <v>12993</v>
      </c>
      <c r="F189" s="18">
        <v>3873</v>
      </c>
      <c r="G189" s="18">
        <v>0</v>
      </c>
      <c r="H189" s="18">
        <v>450</v>
      </c>
      <c r="I189" s="18">
        <v>1800</v>
      </c>
      <c r="J189" s="18">
        <v>1950</v>
      </c>
      <c r="K189" s="18">
        <v>1500</v>
      </c>
      <c r="L189" s="18">
        <v>500</v>
      </c>
      <c r="M189" s="18">
        <v>2500</v>
      </c>
      <c r="N189" s="19">
        <f t="shared" si="22"/>
        <v>25566</v>
      </c>
      <c r="O189" s="64">
        <v>26840</v>
      </c>
    </row>
    <row r="190" spans="1:15" x14ac:dyDescent="0.2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9"/>
      <c r="O190" s="18"/>
    </row>
    <row r="191" spans="1:15" x14ac:dyDescent="0.2">
      <c r="A191" s="55" t="s">
        <v>28</v>
      </c>
      <c r="B191" s="18">
        <v>6705</v>
      </c>
      <c r="C191" s="18">
        <v>18160</v>
      </c>
      <c r="D191" s="18">
        <v>2369</v>
      </c>
      <c r="E191" s="18">
        <v>897</v>
      </c>
      <c r="F191" s="18">
        <v>767</v>
      </c>
      <c r="G191" s="18">
        <v>3269</v>
      </c>
      <c r="H191" s="18">
        <v>4922</v>
      </c>
      <c r="I191" s="18">
        <v>1146</v>
      </c>
      <c r="J191" s="26">
        <v>2940</v>
      </c>
      <c r="K191" s="18">
        <v>4152</v>
      </c>
      <c r="L191" s="18">
        <v>6341</v>
      </c>
      <c r="M191" s="18">
        <v>9325</v>
      </c>
      <c r="N191" s="19">
        <f>SUM(B191:M191)</f>
        <v>60993</v>
      </c>
      <c r="O191" s="29">
        <v>53750</v>
      </c>
    </row>
    <row r="192" spans="1:15" x14ac:dyDescent="0.2">
      <c r="B192" s="18"/>
      <c r="C192" s="18"/>
      <c r="D192" s="18"/>
      <c r="E192" s="18"/>
      <c r="F192" s="18"/>
      <c r="G192" s="18"/>
      <c r="H192" s="18"/>
      <c r="I192" s="18"/>
      <c r="J192" s="26"/>
      <c r="K192" s="18"/>
      <c r="L192" s="18"/>
      <c r="M192" s="18"/>
      <c r="N192" s="19"/>
      <c r="O192" s="29"/>
    </row>
    <row r="193" spans="1:15" x14ac:dyDescent="0.2">
      <c r="A193" s="55" t="s">
        <v>41</v>
      </c>
      <c r="B193" s="19">
        <v>0</v>
      </c>
      <c r="C193" s="19">
        <v>0</v>
      </c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250</v>
      </c>
      <c r="L193" s="19">
        <v>0</v>
      </c>
      <c r="M193" s="19">
        <v>0</v>
      </c>
      <c r="N193" s="19">
        <f>SUM(B193:M193)</f>
        <v>250</v>
      </c>
      <c r="O193" s="29">
        <v>0</v>
      </c>
    </row>
    <row r="194" spans="1:15" x14ac:dyDescent="0.2">
      <c r="A194" s="55" t="s">
        <v>29</v>
      </c>
      <c r="B194" s="19">
        <v>499</v>
      </c>
      <c r="C194" s="18">
        <v>499</v>
      </c>
      <c r="D194" s="18">
        <v>1098</v>
      </c>
      <c r="E194" s="18">
        <v>0</v>
      </c>
      <c r="F194" s="18">
        <v>0</v>
      </c>
      <c r="G194" s="18">
        <v>0</v>
      </c>
      <c r="H194" s="26">
        <v>249</v>
      </c>
      <c r="I194" s="18">
        <v>1545</v>
      </c>
      <c r="J194" s="18">
        <v>50</v>
      </c>
      <c r="K194" s="18">
        <v>0</v>
      </c>
      <c r="L194" s="18">
        <v>1660</v>
      </c>
      <c r="M194" s="18">
        <v>0</v>
      </c>
      <c r="N194" s="19">
        <f>SUM(B194:M194)</f>
        <v>5600</v>
      </c>
      <c r="O194" s="29">
        <v>6360</v>
      </c>
    </row>
    <row r="195" spans="1:15" x14ac:dyDescent="0.2">
      <c r="A195" s="55" t="s">
        <v>30</v>
      </c>
      <c r="B195" s="18">
        <v>0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250</v>
      </c>
      <c r="L195" s="18">
        <v>0</v>
      </c>
      <c r="M195" s="18">
        <v>0</v>
      </c>
      <c r="N195" s="19">
        <f>SUM(B195:M195)</f>
        <v>250</v>
      </c>
      <c r="O195" s="29">
        <v>500</v>
      </c>
    </row>
    <row r="196" spans="1:15" x14ac:dyDescent="0.2">
      <c r="A196" s="55" t="s">
        <v>96</v>
      </c>
      <c r="B196" s="19">
        <v>0</v>
      </c>
      <c r="C196" s="19"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f>SUM(B196:M196)</f>
        <v>0</v>
      </c>
      <c r="O196" s="29">
        <v>0</v>
      </c>
    </row>
    <row r="197" spans="1:15" x14ac:dyDescent="0.2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9"/>
      <c r="O197" s="18"/>
    </row>
    <row r="198" spans="1:15" x14ac:dyDescent="0.2">
      <c r="A198" s="55" t="s">
        <v>68</v>
      </c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9"/>
      <c r="O198" s="18"/>
    </row>
    <row r="199" spans="1:15" x14ac:dyDescent="0.2">
      <c r="A199" s="55" t="s">
        <v>33</v>
      </c>
      <c r="B199" s="18">
        <v>0</v>
      </c>
      <c r="C199" s="26">
        <v>0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9">
        <f>SUM(B199:M199)</f>
        <v>0</v>
      </c>
      <c r="O199" s="18">
        <v>2000</v>
      </c>
    </row>
    <row r="200" spans="1:15" x14ac:dyDescent="0.2">
      <c r="A200" s="55" t="s">
        <v>21</v>
      </c>
      <c r="B200" s="18">
        <v>0</v>
      </c>
      <c r="C200" s="18">
        <v>0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9">
        <f>SUM(B200:M200)</f>
        <v>0</v>
      </c>
      <c r="O200" s="60" t="s">
        <v>48</v>
      </c>
    </row>
    <row r="201" spans="1:15" x14ac:dyDescent="0.2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9"/>
      <c r="O201" s="18"/>
    </row>
    <row r="202" spans="1:15" x14ac:dyDescent="0.2">
      <c r="A202" s="69" t="s">
        <v>3</v>
      </c>
      <c r="B202" s="18">
        <f>B182+B191+B194+B195+B199</f>
        <v>7269</v>
      </c>
      <c r="C202" s="18">
        <f>C182+C191+C194+C195+C199</f>
        <v>18689</v>
      </c>
      <c r="D202" s="18">
        <f>D182+D191+D194+D195+D199</f>
        <v>3580</v>
      </c>
      <c r="E202" s="18">
        <f>E182+E191+E194+E195+E199</f>
        <v>30406</v>
      </c>
      <c r="F202" s="18">
        <f t="shared" ref="F202:K202" si="23">F182+F191+F194+F195+F199</f>
        <v>6350</v>
      </c>
      <c r="G202" s="18">
        <f t="shared" si="23"/>
        <v>13461</v>
      </c>
      <c r="H202" s="18">
        <f t="shared" si="23"/>
        <v>37722</v>
      </c>
      <c r="I202" s="18">
        <f t="shared" si="23"/>
        <v>6206</v>
      </c>
      <c r="J202" s="18">
        <f t="shared" si="23"/>
        <v>28563</v>
      </c>
      <c r="K202" s="18">
        <f t="shared" si="23"/>
        <v>9148</v>
      </c>
      <c r="L202" s="18">
        <f>L182+L191+L194+L195+L199</f>
        <v>14413</v>
      </c>
      <c r="M202" s="18">
        <f>M182+M191+M194+M195+M199</f>
        <v>15041</v>
      </c>
      <c r="N202" s="19">
        <f>SUM(B202:M202)</f>
        <v>190848</v>
      </c>
      <c r="O202" s="18">
        <f>O182+O191+O193+O194+O195+O199</f>
        <v>195630</v>
      </c>
    </row>
    <row r="203" spans="1:15" x14ac:dyDescent="0.2">
      <c r="A203" s="6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9"/>
      <c r="O203" s="18"/>
    </row>
    <row r="204" spans="1:15" ht="12.75" customHeight="1" x14ac:dyDescent="0.2">
      <c r="A204" s="55" t="s">
        <v>38</v>
      </c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9"/>
      <c r="O204" s="18"/>
    </row>
    <row r="205" spans="1:15" ht="12.75" customHeight="1" x14ac:dyDescent="0.2">
      <c r="A205" s="68" t="s">
        <v>25</v>
      </c>
      <c r="B205" s="18">
        <v>3519</v>
      </c>
      <c r="C205" s="18">
        <v>120</v>
      </c>
      <c r="D205" s="18">
        <v>1669</v>
      </c>
      <c r="E205" s="18">
        <v>10417</v>
      </c>
      <c r="F205" s="18">
        <v>9846</v>
      </c>
      <c r="G205" s="18">
        <v>6729</v>
      </c>
      <c r="H205" s="18">
        <v>10697</v>
      </c>
      <c r="I205" s="18">
        <v>14973</v>
      </c>
      <c r="J205" s="18">
        <v>34516</v>
      </c>
      <c r="K205" s="18">
        <v>15943</v>
      </c>
      <c r="L205" s="18">
        <v>5279</v>
      </c>
      <c r="M205" s="18">
        <v>7482</v>
      </c>
      <c r="N205" s="19">
        <f>SUM(B205:M205)</f>
        <v>121190</v>
      </c>
      <c r="O205" s="65">
        <f>SUM(O206:O212)</f>
        <v>135460</v>
      </c>
    </row>
    <row r="206" spans="1:15" ht="12.75" customHeight="1" x14ac:dyDescent="0.2">
      <c r="A206" s="55" t="s">
        <v>19</v>
      </c>
      <c r="B206" s="18">
        <v>0</v>
      </c>
      <c r="C206" s="18">
        <v>0</v>
      </c>
      <c r="D206" s="18">
        <v>0</v>
      </c>
      <c r="E206" s="18">
        <v>14</v>
      </c>
      <c r="F206" s="18">
        <v>42</v>
      </c>
      <c r="G206" s="18">
        <v>83</v>
      </c>
      <c r="H206" s="18">
        <v>138</v>
      </c>
      <c r="I206" s="18">
        <v>951</v>
      </c>
      <c r="J206" s="18">
        <v>267</v>
      </c>
      <c r="K206" s="18">
        <v>355</v>
      </c>
      <c r="L206" s="18">
        <v>471</v>
      </c>
      <c r="M206" s="18">
        <v>368</v>
      </c>
      <c r="N206" s="19">
        <f t="shared" ref="N206:N212" si="24">SUM(B206:M206)</f>
        <v>2689</v>
      </c>
      <c r="O206" s="66">
        <v>13640</v>
      </c>
    </row>
    <row r="207" spans="1:15" x14ac:dyDescent="0.2">
      <c r="A207" s="55" t="s">
        <v>32</v>
      </c>
      <c r="B207" s="18">
        <v>200</v>
      </c>
      <c r="C207" s="18">
        <v>120</v>
      </c>
      <c r="D207" s="18">
        <v>0</v>
      </c>
      <c r="E207" s="18">
        <v>20</v>
      </c>
      <c r="F207" s="18">
        <v>20</v>
      </c>
      <c r="G207" s="18">
        <v>20</v>
      </c>
      <c r="H207" s="18">
        <v>20</v>
      </c>
      <c r="I207" s="18">
        <v>14</v>
      </c>
      <c r="J207" s="18">
        <v>0</v>
      </c>
      <c r="K207" s="18">
        <v>0</v>
      </c>
      <c r="L207" s="18">
        <v>40</v>
      </c>
      <c r="M207" s="18">
        <v>0</v>
      </c>
      <c r="N207" s="19">
        <f t="shared" si="24"/>
        <v>454</v>
      </c>
      <c r="O207" s="66">
        <v>2000</v>
      </c>
    </row>
    <row r="208" spans="1:15" x14ac:dyDescent="0.2">
      <c r="A208" s="55" t="s">
        <v>27</v>
      </c>
      <c r="B208" s="18">
        <v>0</v>
      </c>
      <c r="C208" s="18">
        <v>0</v>
      </c>
      <c r="D208" s="19">
        <v>0</v>
      </c>
      <c r="E208" s="18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f t="shared" si="24"/>
        <v>0</v>
      </c>
      <c r="O208" s="66">
        <v>0</v>
      </c>
    </row>
    <row r="209" spans="1:15" x14ac:dyDescent="0.2">
      <c r="A209" s="55" t="s">
        <v>13</v>
      </c>
      <c r="B209" s="18">
        <v>334</v>
      </c>
      <c r="C209" s="18">
        <v>0</v>
      </c>
      <c r="D209" s="18">
        <v>0</v>
      </c>
      <c r="E209" s="18">
        <v>2480</v>
      </c>
      <c r="F209" s="18">
        <v>4452</v>
      </c>
      <c r="G209" s="18">
        <v>1956</v>
      </c>
      <c r="H209" s="18">
        <v>1441</v>
      </c>
      <c r="I209" s="18">
        <v>3388</v>
      </c>
      <c r="J209" s="18">
        <v>12757</v>
      </c>
      <c r="K209" s="18">
        <v>8206</v>
      </c>
      <c r="L209" s="18">
        <v>0</v>
      </c>
      <c r="M209" s="18">
        <v>0</v>
      </c>
      <c r="N209" s="19">
        <f t="shared" si="24"/>
        <v>35014</v>
      </c>
      <c r="O209" s="66">
        <v>34680</v>
      </c>
    </row>
    <row r="210" spans="1:15" x14ac:dyDescent="0.2">
      <c r="A210" s="55" t="s">
        <v>14</v>
      </c>
      <c r="B210" s="18">
        <v>2485</v>
      </c>
      <c r="C210" s="18">
        <v>0</v>
      </c>
      <c r="D210" s="18">
        <v>1309</v>
      </c>
      <c r="E210" s="18">
        <v>7563</v>
      </c>
      <c r="F210" s="18">
        <v>4852</v>
      </c>
      <c r="G210" s="18">
        <v>4550</v>
      </c>
      <c r="H210" s="18">
        <v>3992</v>
      </c>
      <c r="I210" s="18">
        <v>9415</v>
      </c>
      <c r="J210" s="18">
        <v>7345</v>
      </c>
      <c r="K210" s="18">
        <v>6089</v>
      </c>
      <c r="L210" s="18">
        <v>3531</v>
      </c>
      <c r="M210" s="18">
        <v>3130</v>
      </c>
      <c r="N210" s="19">
        <f t="shared" si="24"/>
        <v>54261</v>
      </c>
      <c r="O210" s="66">
        <v>47940</v>
      </c>
    </row>
    <row r="211" spans="1:15" x14ac:dyDescent="0.2">
      <c r="A211" s="55" t="s">
        <v>15</v>
      </c>
      <c r="B211" s="18">
        <v>0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4586</v>
      </c>
      <c r="I211" s="18">
        <v>325</v>
      </c>
      <c r="J211" s="18">
        <v>727</v>
      </c>
      <c r="K211" s="18">
        <v>953</v>
      </c>
      <c r="L211" s="18">
        <v>637</v>
      </c>
      <c r="M211" s="18">
        <v>260</v>
      </c>
      <c r="N211" s="19">
        <f t="shared" si="24"/>
        <v>7488</v>
      </c>
      <c r="O211" s="66">
        <v>9920</v>
      </c>
    </row>
    <row r="212" spans="1:15" x14ac:dyDescent="0.2">
      <c r="A212" s="55" t="s">
        <v>16</v>
      </c>
      <c r="B212" s="18">
        <v>500</v>
      </c>
      <c r="C212" s="18">
        <v>0</v>
      </c>
      <c r="D212" s="18">
        <v>360</v>
      </c>
      <c r="E212" s="18">
        <v>340</v>
      </c>
      <c r="F212" s="18">
        <v>480</v>
      </c>
      <c r="G212" s="18">
        <v>120</v>
      </c>
      <c r="H212" s="18">
        <v>520</v>
      </c>
      <c r="I212" s="18">
        <v>880</v>
      </c>
      <c r="J212" s="18">
        <v>13420</v>
      </c>
      <c r="K212" s="18">
        <v>340</v>
      </c>
      <c r="L212" s="18">
        <v>600</v>
      </c>
      <c r="M212" s="18">
        <v>3724</v>
      </c>
      <c r="N212" s="19">
        <f t="shared" si="24"/>
        <v>21284</v>
      </c>
      <c r="O212" s="66">
        <v>27280</v>
      </c>
    </row>
    <row r="213" spans="1:15" x14ac:dyDescent="0.2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9"/>
      <c r="O213" s="22"/>
    </row>
    <row r="214" spans="1:15" x14ac:dyDescent="0.2">
      <c r="A214" s="55" t="s">
        <v>28</v>
      </c>
      <c r="B214" s="18">
        <v>10268</v>
      </c>
      <c r="C214" s="18">
        <v>8588</v>
      </c>
      <c r="D214" s="18">
        <v>1135</v>
      </c>
      <c r="E214" s="18">
        <v>1428</v>
      </c>
      <c r="F214" s="18">
        <v>1863</v>
      </c>
      <c r="G214" s="18">
        <v>2441</v>
      </c>
      <c r="H214" s="18">
        <v>3954</v>
      </c>
      <c r="I214" s="18">
        <v>2864</v>
      </c>
      <c r="J214" s="26">
        <v>8247</v>
      </c>
      <c r="K214" s="18">
        <v>3218</v>
      </c>
      <c r="L214" s="18">
        <v>9208</v>
      </c>
      <c r="M214" s="18">
        <v>6646</v>
      </c>
      <c r="N214" s="19">
        <f>SUM(B214:M214)</f>
        <v>59860</v>
      </c>
      <c r="O214" s="65">
        <v>54500</v>
      </c>
    </row>
    <row r="215" spans="1:15" x14ac:dyDescent="0.2">
      <c r="B215" s="18"/>
      <c r="C215" s="18"/>
      <c r="D215" s="18"/>
      <c r="E215" s="18"/>
      <c r="F215" s="18"/>
      <c r="G215" s="18"/>
      <c r="H215" s="18"/>
      <c r="I215" s="18"/>
      <c r="J215" s="26"/>
      <c r="K215" s="18"/>
      <c r="L215" s="18"/>
      <c r="M215" s="18"/>
      <c r="N215" s="19"/>
      <c r="O215" s="65"/>
    </row>
    <row r="216" spans="1:15" x14ac:dyDescent="0.2">
      <c r="A216" s="55" t="s">
        <v>41</v>
      </c>
      <c r="B216" s="19">
        <v>0</v>
      </c>
      <c r="C216" s="19"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f>SUM(B216:M216)</f>
        <v>0</v>
      </c>
      <c r="O216" s="65">
        <v>0</v>
      </c>
    </row>
    <row r="217" spans="1:15" x14ac:dyDescent="0.2">
      <c r="A217" s="55" t="s">
        <v>29</v>
      </c>
      <c r="B217" s="19">
        <v>0</v>
      </c>
      <c r="C217" s="18">
        <v>0</v>
      </c>
      <c r="D217" s="18">
        <v>0</v>
      </c>
      <c r="E217" s="18">
        <v>0</v>
      </c>
      <c r="F217" s="18">
        <v>616</v>
      </c>
      <c r="G217" s="18">
        <v>284</v>
      </c>
      <c r="H217" s="26">
        <v>142</v>
      </c>
      <c r="I217" s="18">
        <v>1500</v>
      </c>
      <c r="J217" s="18">
        <v>-592</v>
      </c>
      <c r="K217" s="18">
        <v>0</v>
      </c>
      <c r="L217" s="18">
        <v>0</v>
      </c>
      <c r="M217" s="18">
        <v>0</v>
      </c>
      <c r="N217" s="19">
        <f>SUM(B217:M217)</f>
        <v>1950</v>
      </c>
      <c r="O217" s="65">
        <v>6420</v>
      </c>
    </row>
    <row r="218" spans="1:15" x14ac:dyDescent="0.2">
      <c r="A218" s="55" t="s">
        <v>30</v>
      </c>
      <c r="B218" s="18">
        <v>0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199</v>
      </c>
      <c r="N218" s="19">
        <f>SUM(B218:M218)</f>
        <v>199</v>
      </c>
      <c r="O218" s="65">
        <v>500</v>
      </c>
    </row>
    <row r="219" spans="1:15" x14ac:dyDescent="0.2">
      <c r="A219" s="55" t="s">
        <v>96</v>
      </c>
      <c r="B219" s="19">
        <f>SUM(B216:B218)</f>
        <v>0</v>
      </c>
      <c r="C219" s="19">
        <v>0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f>SUM(B219:M219)</f>
        <v>0</v>
      </c>
      <c r="O219" s="22">
        <v>0</v>
      </c>
    </row>
    <row r="220" spans="1:15" x14ac:dyDescent="0.2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9"/>
      <c r="O220" s="18"/>
    </row>
    <row r="221" spans="1:15" x14ac:dyDescent="0.2">
      <c r="A221" s="55" t="s">
        <v>68</v>
      </c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9"/>
      <c r="O221" s="18"/>
    </row>
    <row r="222" spans="1:15" x14ac:dyDescent="0.2">
      <c r="A222" s="55" t="s">
        <v>33</v>
      </c>
      <c r="B222" s="18">
        <v>0</v>
      </c>
      <c r="C222" s="26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9">
        <f>SUM(B222:M222)</f>
        <v>0</v>
      </c>
      <c r="O222" s="18">
        <v>2000</v>
      </c>
    </row>
    <row r="223" spans="1:15" x14ac:dyDescent="0.2">
      <c r="A223" s="55" t="s">
        <v>21</v>
      </c>
      <c r="B223" s="18">
        <v>0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9">
        <f>SUM(B223:M223)</f>
        <v>0</v>
      </c>
      <c r="O223" s="60" t="s">
        <v>48</v>
      </c>
    </row>
    <row r="224" spans="1:15" x14ac:dyDescent="0.2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9"/>
      <c r="O224" s="18"/>
    </row>
    <row r="225" spans="1:15" x14ac:dyDescent="0.2">
      <c r="A225" s="69" t="s">
        <v>3</v>
      </c>
      <c r="B225" s="18">
        <f>B205+B214+B217+B218+B222</f>
        <v>13787</v>
      </c>
      <c r="C225" s="18">
        <f>C205+C214+C217+C218+C222</f>
        <v>8708</v>
      </c>
      <c r="D225" s="18">
        <f>D205+D214+D217+D218+D222</f>
        <v>2804</v>
      </c>
      <c r="E225" s="18">
        <f>E205+E214+E217+E218+E222</f>
        <v>11845</v>
      </c>
      <c r="F225" s="18">
        <f t="shared" ref="F225:K225" si="25">F205+F214+F217+F218+F222</f>
        <v>12325</v>
      </c>
      <c r="G225" s="18">
        <f t="shared" si="25"/>
        <v>9454</v>
      </c>
      <c r="H225" s="18">
        <f t="shared" si="25"/>
        <v>14793</v>
      </c>
      <c r="I225" s="18">
        <f t="shared" si="25"/>
        <v>19337</v>
      </c>
      <c r="J225" s="18">
        <f t="shared" si="25"/>
        <v>42171</v>
      </c>
      <c r="K225" s="18">
        <f t="shared" si="25"/>
        <v>19161</v>
      </c>
      <c r="L225" s="18">
        <f>L205+L214+L217+L218+L222</f>
        <v>14487</v>
      </c>
      <c r="M225" s="18">
        <f>M205+M214+M217+M218+M222</f>
        <v>14327</v>
      </c>
      <c r="N225" s="19">
        <f>SUM(B225:M225)</f>
        <v>183199</v>
      </c>
      <c r="O225" s="18">
        <f>O205+O214+O216+O217+O218+O222</f>
        <v>198880</v>
      </c>
    </row>
    <row r="226" spans="1:15" x14ac:dyDescent="0.2">
      <c r="A226" s="6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9"/>
      <c r="O226" s="18"/>
    </row>
    <row r="227" spans="1:15" ht="12.75" customHeight="1" x14ac:dyDescent="0.2">
      <c r="A227" s="55" t="s">
        <v>39</v>
      </c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9"/>
      <c r="O227" s="18"/>
    </row>
    <row r="228" spans="1:15" ht="12.75" customHeight="1" x14ac:dyDescent="0.2">
      <c r="A228" s="68" t="s">
        <v>25</v>
      </c>
      <c r="B228" s="18">
        <f t="shared" ref="B228:O228" si="26">SUM(B229:B235)</f>
        <v>12968</v>
      </c>
      <c r="C228" s="18">
        <f t="shared" si="26"/>
        <v>2816</v>
      </c>
      <c r="D228" s="18">
        <f t="shared" si="26"/>
        <v>2701</v>
      </c>
      <c r="E228" s="18">
        <f t="shared" si="26"/>
        <v>13368</v>
      </c>
      <c r="F228" s="18">
        <f t="shared" si="26"/>
        <v>9092</v>
      </c>
      <c r="G228" s="18">
        <f t="shared" si="26"/>
        <v>10387</v>
      </c>
      <c r="H228" s="18">
        <f t="shared" si="26"/>
        <v>23353</v>
      </c>
      <c r="I228" s="18">
        <f t="shared" si="26"/>
        <v>18442</v>
      </c>
      <c r="J228" s="18">
        <f t="shared" si="26"/>
        <v>6054</v>
      </c>
      <c r="K228" s="18">
        <f t="shared" si="26"/>
        <v>12107</v>
      </c>
      <c r="L228" s="18">
        <f t="shared" si="26"/>
        <v>8765</v>
      </c>
      <c r="M228" s="18">
        <f t="shared" si="26"/>
        <v>8698</v>
      </c>
      <c r="N228" s="18">
        <f t="shared" si="26"/>
        <v>128751</v>
      </c>
      <c r="O228" s="18">
        <f t="shared" si="26"/>
        <v>137900</v>
      </c>
    </row>
    <row r="229" spans="1:15" ht="12.75" customHeight="1" x14ac:dyDescent="0.2">
      <c r="A229" s="55" t="s">
        <v>19</v>
      </c>
      <c r="B229" s="18">
        <v>10951</v>
      </c>
      <c r="C229" s="18">
        <v>0</v>
      </c>
      <c r="D229" s="18">
        <v>0</v>
      </c>
      <c r="E229" s="18">
        <v>0</v>
      </c>
      <c r="F229" s="18">
        <v>200</v>
      </c>
      <c r="G229" s="18">
        <v>125</v>
      </c>
      <c r="H229" s="18">
        <v>9700</v>
      </c>
      <c r="I229" s="18">
        <v>10</v>
      </c>
      <c r="J229" s="18">
        <v>20</v>
      </c>
      <c r="K229" s="18">
        <v>46</v>
      </c>
      <c r="L229" s="18">
        <v>272</v>
      </c>
      <c r="M229" s="18">
        <v>443</v>
      </c>
      <c r="N229" s="19">
        <f t="shared" ref="N229:N235" si="27">SUM(B229:M229)</f>
        <v>21767</v>
      </c>
      <c r="O229" s="18">
        <v>13860</v>
      </c>
    </row>
    <row r="230" spans="1:15" x14ac:dyDescent="0.2">
      <c r="A230" s="55" t="s">
        <v>32</v>
      </c>
      <c r="B230" s="18">
        <v>1576</v>
      </c>
      <c r="C230" s="18">
        <v>207</v>
      </c>
      <c r="D230" s="18">
        <v>72</v>
      </c>
      <c r="E230" s="18">
        <v>87</v>
      </c>
      <c r="F230" s="18">
        <v>247</v>
      </c>
      <c r="G230" s="18">
        <v>205</v>
      </c>
      <c r="H230" s="18">
        <v>88</v>
      </c>
      <c r="I230" s="18">
        <v>601</v>
      </c>
      <c r="J230" s="18">
        <v>416</v>
      </c>
      <c r="K230" s="18">
        <v>356</v>
      </c>
      <c r="L230" s="18">
        <v>0</v>
      </c>
      <c r="M230" s="18">
        <v>0</v>
      </c>
      <c r="N230" s="19">
        <f t="shared" si="27"/>
        <v>3855</v>
      </c>
      <c r="O230" s="18">
        <v>2000</v>
      </c>
    </row>
    <row r="231" spans="1:15" x14ac:dyDescent="0.2">
      <c r="A231" s="55" t="s">
        <v>27</v>
      </c>
      <c r="B231" s="18">
        <v>0</v>
      </c>
      <c r="C231" s="18">
        <v>0</v>
      </c>
      <c r="D231" s="19">
        <v>0</v>
      </c>
      <c r="E231" s="18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f t="shared" si="27"/>
        <v>0</v>
      </c>
      <c r="O231" s="18">
        <v>0</v>
      </c>
    </row>
    <row r="232" spans="1:15" x14ac:dyDescent="0.2">
      <c r="A232" s="55" t="s">
        <v>13</v>
      </c>
      <c r="B232" s="18">
        <v>0</v>
      </c>
      <c r="C232" s="18">
        <v>0</v>
      </c>
      <c r="D232" s="18">
        <v>0</v>
      </c>
      <c r="E232" s="18">
        <v>7176</v>
      </c>
      <c r="F232" s="18">
        <v>3156</v>
      </c>
      <c r="G232" s="18">
        <v>4347</v>
      </c>
      <c r="H232" s="18">
        <v>5043</v>
      </c>
      <c r="I232" s="18">
        <v>2883</v>
      </c>
      <c r="J232" s="18">
        <v>1915</v>
      </c>
      <c r="K232" s="18">
        <v>3487</v>
      </c>
      <c r="L232" s="18">
        <v>2931</v>
      </c>
      <c r="M232" s="18">
        <v>2792</v>
      </c>
      <c r="N232" s="19">
        <f t="shared" si="27"/>
        <v>33730</v>
      </c>
      <c r="O232" s="18">
        <v>35360</v>
      </c>
    </row>
    <row r="233" spans="1:15" x14ac:dyDescent="0.2">
      <c r="A233" s="55" t="s">
        <v>14</v>
      </c>
      <c r="B233" s="18">
        <v>0</v>
      </c>
      <c r="C233" s="18">
        <v>0</v>
      </c>
      <c r="D233" s="18">
        <v>0</v>
      </c>
      <c r="E233" s="18">
        <v>4114</v>
      </c>
      <c r="F233" s="18">
        <v>2089</v>
      </c>
      <c r="G233" s="18">
        <v>3922</v>
      </c>
      <c r="H233" s="18">
        <v>7114</v>
      </c>
      <c r="I233" s="18">
        <v>2574</v>
      </c>
      <c r="J233" s="18">
        <v>2370</v>
      </c>
      <c r="K233" s="18">
        <v>3174</v>
      </c>
      <c r="L233" s="18">
        <v>3007</v>
      </c>
      <c r="M233" s="18">
        <v>2601</v>
      </c>
      <c r="N233" s="19">
        <f t="shared" si="27"/>
        <v>30965</v>
      </c>
      <c r="O233" s="18">
        <v>48880</v>
      </c>
    </row>
    <row r="234" spans="1:15" x14ac:dyDescent="0.2">
      <c r="A234" s="55" t="s">
        <v>15</v>
      </c>
      <c r="B234" s="18">
        <v>261</v>
      </c>
      <c r="C234" s="18">
        <v>1646</v>
      </c>
      <c r="D234" s="18">
        <v>0</v>
      </c>
      <c r="E234" s="18">
        <v>411</v>
      </c>
      <c r="F234" s="18">
        <v>629</v>
      </c>
      <c r="G234" s="18">
        <v>1088</v>
      </c>
      <c r="H234" s="18">
        <v>1208</v>
      </c>
      <c r="I234" s="18">
        <v>1549</v>
      </c>
      <c r="J234" s="18">
        <v>913</v>
      </c>
      <c r="K234" s="18">
        <v>2915</v>
      </c>
      <c r="L234" s="18">
        <v>420</v>
      </c>
      <c r="M234" s="18">
        <v>612</v>
      </c>
      <c r="N234" s="19">
        <f t="shared" si="27"/>
        <v>11652</v>
      </c>
      <c r="O234" s="18">
        <v>10080</v>
      </c>
    </row>
    <row r="235" spans="1:15" x14ac:dyDescent="0.2">
      <c r="A235" s="55" t="s">
        <v>16</v>
      </c>
      <c r="B235" s="18">
        <v>180</v>
      </c>
      <c r="C235" s="18">
        <v>963</v>
      </c>
      <c r="D235" s="18">
        <v>2629</v>
      </c>
      <c r="E235" s="18">
        <v>1580</v>
      </c>
      <c r="F235" s="18">
        <v>2771</v>
      </c>
      <c r="G235" s="18">
        <v>700</v>
      </c>
      <c r="H235" s="18">
        <v>200</v>
      </c>
      <c r="I235" s="18">
        <v>10825</v>
      </c>
      <c r="J235" s="18">
        <v>420</v>
      </c>
      <c r="K235" s="18">
        <v>2129</v>
      </c>
      <c r="L235" s="18">
        <v>2135</v>
      </c>
      <c r="M235" s="18">
        <v>2250</v>
      </c>
      <c r="N235" s="19">
        <f t="shared" si="27"/>
        <v>26782</v>
      </c>
      <c r="O235" s="18">
        <v>27720</v>
      </c>
    </row>
    <row r="236" spans="1:15" x14ac:dyDescent="0.2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9"/>
      <c r="O236" s="18"/>
    </row>
    <row r="237" spans="1:15" x14ac:dyDescent="0.2">
      <c r="A237" s="55" t="s">
        <v>28</v>
      </c>
      <c r="B237" s="18">
        <v>2191</v>
      </c>
      <c r="C237" s="18">
        <v>4380</v>
      </c>
      <c r="D237" s="18">
        <v>1971</v>
      </c>
      <c r="E237" s="18">
        <v>106</v>
      </c>
      <c r="F237" s="18">
        <v>1573</v>
      </c>
      <c r="G237" s="18">
        <v>1697</v>
      </c>
      <c r="H237" s="18">
        <v>3782</v>
      </c>
      <c r="I237" s="18">
        <v>3788</v>
      </c>
      <c r="J237" s="26">
        <v>1255</v>
      </c>
      <c r="K237" s="18">
        <v>6544</v>
      </c>
      <c r="L237" s="18">
        <v>6963</v>
      </c>
      <c r="M237" s="18">
        <v>7980</v>
      </c>
      <c r="N237" s="19">
        <f>SUM(B237:M237)</f>
        <v>42230</v>
      </c>
      <c r="O237" s="18">
        <v>55250</v>
      </c>
    </row>
    <row r="238" spans="1:15" x14ac:dyDescent="0.2">
      <c r="B238" s="18"/>
      <c r="C238" s="18"/>
      <c r="D238" s="18"/>
      <c r="E238" s="18"/>
      <c r="F238" s="18"/>
      <c r="G238" s="18"/>
      <c r="H238" s="18"/>
      <c r="I238" s="18"/>
      <c r="J238" s="26"/>
      <c r="K238" s="18"/>
      <c r="L238" s="18"/>
      <c r="M238" s="18"/>
      <c r="N238" s="19"/>
      <c r="O238" s="18"/>
    </row>
    <row r="239" spans="1:15" x14ac:dyDescent="0.2">
      <c r="A239" s="55" t="s">
        <v>41</v>
      </c>
      <c r="B239" s="19">
        <v>0</v>
      </c>
      <c r="C239" s="19">
        <v>0</v>
      </c>
      <c r="D239" s="19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f>SUM(B239:M239)</f>
        <v>0</v>
      </c>
      <c r="O239" s="18">
        <v>540</v>
      </c>
    </row>
    <row r="240" spans="1:15" x14ac:dyDescent="0.2">
      <c r="A240" s="55" t="s">
        <v>29</v>
      </c>
      <c r="B240" s="19">
        <v>0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26">
        <v>0</v>
      </c>
      <c r="I240" s="26">
        <v>0</v>
      </c>
      <c r="J240" s="19">
        <v>0</v>
      </c>
      <c r="K240" s="18">
        <v>1000</v>
      </c>
      <c r="L240" s="18">
        <v>100</v>
      </c>
      <c r="M240" s="18">
        <v>0</v>
      </c>
      <c r="N240" s="19">
        <f>SUM(B240:M240)</f>
        <v>1100</v>
      </c>
      <c r="O240" s="18">
        <v>6480</v>
      </c>
    </row>
    <row r="241" spans="1:15" x14ac:dyDescent="0.2">
      <c r="A241" s="55" t="s">
        <v>30</v>
      </c>
      <c r="B241" s="18">
        <v>100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9">
        <v>0</v>
      </c>
      <c r="K241" s="18">
        <v>0</v>
      </c>
      <c r="L241" s="18">
        <v>0</v>
      </c>
      <c r="M241" s="18">
        <v>70</v>
      </c>
      <c r="N241" s="19">
        <f>SUM(B241:M241)</f>
        <v>170</v>
      </c>
      <c r="O241" s="18">
        <v>500</v>
      </c>
    </row>
    <row r="242" spans="1:15" x14ac:dyDescent="0.2">
      <c r="A242" s="55" t="s">
        <v>96</v>
      </c>
      <c r="B242" s="19">
        <v>0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f>SUM(B242:M242)</f>
        <v>0</v>
      </c>
      <c r="O242" s="18">
        <v>0</v>
      </c>
    </row>
    <row r="243" spans="1:15" x14ac:dyDescent="0.2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9"/>
      <c r="O243" s="18"/>
    </row>
    <row r="244" spans="1:15" x14ac:dyDescent="0.2">
      <c r="A244" s="55" t="s">
        <v>68</v>
      </c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9"/>
    </row>
    <row r="245" spans="1:15" x14ac:dyDescent="0.2">
      <c r="A245" s="55" t="s">
        <v>33</v>
      </c>
      <c r="B245" s="18">
        <v>0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9">
        <v>0</v>
      </c>
      <c r="K245" s="18">
        <v>0</v>
      </c>
      <c r="L245" s="18">
        <v>0</v>
      </c>
      <c r="M245" s="18">
        <v>0</v>
      </c>
      <c r="N245" s="19">
        <f>SUM(B245:M245)</f>
        <v>0</v>
      </c>
      <c r="O245" s="18">
        <v>2000</v>
      </c>
    </row>
    <row r="246" spans="1:15" x14ac:dyDescent="0.2">
      <c r="A246" s="55" t="s">
        <v>21</v>
      </c>
      <c r="B246" s="18">
        <v>0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9">
        <v>0</v>
      </c>
      <c r="K246" s="18">
        <v>0</v>
      </c>
      <c r="L246" s="18">
        <v>0</v>
      </c>
      <c r="M246" s="18">
        <v>0</v>
      </c>
      <c r="N246" s="19">
        <f>SUM(B246:M246)</f>
        <v>0</v>
      </c>
      <c r="O246" s="60" t="s">
        <v>48</v>
      </c>
    </row>
    <row r="247" spans="1:15" x14ac:dyDescent="0.2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9"/>
    </row>
    <row r="248" spans="1:15" x14ac:dyDescent="0.2">
      <c r="A248" s="69" t="s">
        <v>3</v>
      </c>
      <c r="B248" s="18">
        <f t="shared" ref="B248:M248" si="28">B228+B237+B240+B241+B245</f>
        <v>15259</v>
      </c>
      <c r="C248" s="18">
        <f t="shared" si="28"/>
        <v>7196</v>
      </c>
      <c r="D248" s="18">
        <f t="shared" si="28"/>
        <v>4672</v>
      </c>
      <c r="E248" s="18">
        <f t="shared" si="28"/>
        <v>13474</v>
      </c>
      <c r="F248" s="18">
        <f t="shared" si="28"/>
        <v>10665</v>
      </c>
      <c r="G248" s="18">
        <f t="shared" si="28"/>
        <v>12084</v>
      </c>
      <c r="H248" s="18">
        <f t="shared" si="28"/>
        <v>27135</v>
      </c>
      <c r="I248" s="18">
        <f t="shared" si="28"/>
        <v>22230</v>
      </c>
      <c r="J248" s="18">
        <f t="shared" si="28"/>
        <v>7309</v>
      </c>
      <c r="K248" s="18">
        <f t="shared" si="28"/>
        <v>19651</v>
      </c>
      <c r="L248" s="18">
        <f t="shared" si="28"/>
        <v>15828</v>
      </c>
      <c r="M248" s="18">
        <f t="shared" si="28"/>
        <v>16748</v>
      </c>
      <c r="N248" s="19">
        <f>SUM(B248:M248)</f>
        <v>172251</v>
      </c>
      <c r="O248" s="18">
        <f>O228+O237+O239+O240+O241+O245</f>
        <v>202670</v>
      </c>
    </row>
    <row r="249" spans="1:15" x14ac:dyDescent="0.2">
      <c r="A249" s="6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9"/>
    </row>
    <row r="250" spans="1:15" x14ac:dyDescent="0.2">
      <c r="A250" s="55" t="s">
        <v>40</v>
      </c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9"/>
    </row>
    <row r="251" spans="1:15" x14ac:dyDescent="0.2">
      <c r="A251" s="68" t="s">
        <v>25</v>
      </c>
      <c r="B251" s="18">
        <f>SUM(B252:B258)</f>
        <v>8875</v>
      </c>
      <c r="C251" s="18">
        <f t="shared" ref="C251:M251" si="29">SUM(C252:C258)</f>
        <v>9388</v>
      </c>
      <c r="D251" s="18">
        <f t="shared" si="29"/>
        <v>7508</v>
      </c>
      <c r="E251" s="18">
        <f t="shared" si="29"/>
        <v>13157</v>
      </c>
      <c r="F251" s="18">
        <f t="shared" si="29"/>
        <v>6792</v>
      </c>
      <c r="G251" s="18">
        <f t="shared" si="29"/>
        <v>20859</v>
      </c>
      <c r="H251" s="18">
        <f t="shared" si="29"/>
        <v>17760</v>
      </c>
      <c r="I251" s="18">
        <f t="shared" si="29"/>
        <v>19134</v>
      </c>
      <c r="J251" s="18">
        <f t="shared" si="29"/>
        <v>15869</v>
      </c>
      <c r="K251" s="18">
        <f t="shared" si="29"/>
        <v>17098</v>
      </c>
      <c r="L251" s="18">
        <f t="shared" si="29"/>
        <v>9671</v>
      </c>
      <c r="M251" s="18">
        <f t="shared" si="29"/>
        <v>12767</v>
      </c>
      <c r="N251" s="19">
        <f>SUM(B251:M251)</f>
        <v>158878</v>
      </c>
      <c r="O251" s="18">
        <f t="shared" ref="O251" si="30">SUM(O252:O258)</f>
        <v>144860</v>
      </c>
    </row>
    <row r="252" spans="1:15" x14ac:dyDescent="0.2">
      <c r="A252" s="55" t="s">
        <v>19</v>
      </c>
      <c r="B252" s="18">
        <v>544</v>
      </c>
      <c r="C252" s="18">
        <v>508</v>
      </c>
      <c r="D252" s="18">
        <v>1478</v>
      </c>
      <c r="E252" s="18">
        <v>138</v>
      </c>
      <c r="F252" s="18">
        <v>535</v>
      </c>
      <c r="G252" s="18">
        <v>489</v>
      </c>
      <c r="H252" s="18">
        <v>10597</v>
      </c>
      <c r="I252" s="18">
        <v>178</v>
      </c>
      <c r="J252" s="18">
        <v>260</v>
      </c>
      <c r="K252" s="18">
        <v>500</v>
      </c>
      <c r="L252" s="18">
        <v>121</v>
      </c>
      <c r="M252" s="18">
        <v>580</v>
      </c>
      <c r="N252" s="19">
        <f t="shared" ref="N252:N258" si="31">SUM(B252:M252)</f>
        <v>15928</v>
      </c>
      <c r="O252" s="18">
        <v>14080</v>
      </c>
    </row>
    <row r="253" spans="1:15" x14ac:dyDescent="0.2">
      <c r="A253" s="55" t="s">
        <v>32</v>
      </c>
      <c r="B253" s="18">
        <v>0</v>
      </c>
      <c r="C253" s="18">
        <v>0</v>
      </c>
      <c r="D253" s="18">
        <v>0</v>
      </c>
      <c r="E253" s="18">
        <v>94</v>
      </c>
      <c r="F253" s="18">
        <v>240</v>
      </c>
      <c r="G253" s="18">
        <v>177</v>
      </c>
      <c r="H253" s="18">
        <v>120</v>
      </c>
      <c r="I253" s="18">
        <v>538</v>
      </c>
      <c r="J253" s="18">
        <v>80</v>
      </c>
      <c r="K253" s="18">
        <v>220</v>
      </c>
      <c r="L253" s="18">
        <v>486</v>
      </c>
      <c r="M253" s="18">
        <v>0</v>
      </c>
      <c r="N253" s="19">
        <f t="shared" si="31"/>
        <v>1955</v>
      </c>
      <c r="O253" s="18">
        <v>2000</v>
      </c>
    </row>
    <row r="254" spans="1:15" x14ac:dyDescent="0.2">
      <c r="A254" s="55" t="s">
        <v>27</v>
      </c>
      <c r="B254" s="18">
        <v>0</v>
      </c>
      <c r="C254" s="18">
        <v>0</v>
      </c>
      <c r="D254" s="19">
        <v>0</v>
      </c>
      <c r="E254" s="18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f t="shared" si="31"/>
        <v>0</v>
      </c>
      <c r="O254" s="18">
        <v>4520</v>
      </c>
    </row>
    <row r="255" spans="1:15" x14ac:dyDescent="0.2">
      <c r="A255" s="55" t="s">
        <v>13</v>
      </c>
      <c r="B255" s="18">
        <v>1630</v>
      </c>
      <c r="C255" s="18">
        <v>0</v>
      </c>
      <c r="D255" s="18">
        <v>0</v>
      </c>
      <c r="E255" s="18">
        <v>2289</v>
      </c>
      <c r="F255" s="18">
        <v>3686</v>
      </c>
      <c r="G255" s="18">
        <v>7445</v>
      </c>
      <c r="H255" s="18">
        <v>2499</v>
      </c>
      <c r="I255" s="18">
        <v>10328</v>
      </c>
      <c r="J255" s="18">
        <v>6485</v>
      </c>
      <c r="K255" s="18">
        <v>3308</v>
      </c>
      <c r="L255" s="18">
        <v>0</v>
      </c>
      <c r="M255" s="18">
        <v>0</v>
      </c>
      <c r="N255" s="19">
        <f t="shared" si="31"/>
        <v>37670</v>
      </c>
      <c r="O255" s="18">
        <v>36040</v>
      </c>
    </row>
    <row r="256" spans="1:15" x14ac:dyDescent="0.2">
      <c r="A256" s="55" t="s">
        <v>14</v>
      </c>
      <c r="B256" s="18">
        <v>4901</v>
      </c>
      <c r="C256" s="18">
        <v>5970</v>
      </c>
      <c r="D256" s="18">
        <v>5790</v>
      </c>
      <c r="E256" s="18">
        <v>2636</v>
      </c>
      <c r="F256" s="18">
        <v>2331</v>
      </c>
      <c r="G256" s="18">
        <v>4202</v>
      </c>
      <c r="H256" s="18">
        <v>2995</v>
      </c>
      <c r="I256" s="18">
        <v>5636</v>
      </c>
      <c r="J256" s="18">
        <v>3913</v>
      </c>
      <c r="K256" s="18">
        <v>7321</v>
      </c>
      <c r="L256" s="18">
        <v>6195</v>
      </c>
      <c r="M256" s="18">
        <v>10297</v>
      </c>
      <c r="N256" s="19">
        <f t="shared" si="31"/>
        <v>62187</v>
      </c>
      <c r="O256" s="18">
        <v>49820</v>
      </c>
    </row>
    <row r="257" spans="1:15" x14ac:dyDescent="0.2">
      <c r="A257" s="55" t="s">
        <v>15</v>
      </c>
      <c r="B257" s="18">
        <v>0</v>
      </c>
      <c r="C257" s="18">
        <v>0</v>
      </c>
      <c r="D257" s="18">
        <v>240</v>
      </c>
      <c r="E257" s="18">
        <v>0</v>
      </c>
      <c r="F257" s="18">
        <v>0</v>
      </c>
      <c r="G257" s="18">
        <v>1140</v>
      </c>
      <c r="H257" s="18">
        <v>1266</v>
      </c>
      <c r="I257" s="18">
        <v>1953</v>
      </c>
      <c r="J257" s="18">
        <v>1592</v>
      </c>
      <c r="K257" s="18">
        <v>2651</v>
      </c>
      <c r="L257" s="18">
        <v>1249</v>
      </c>
      <c r="M257" s="18">
        <v>0</v>
      </c>
      <c r="N257" s="19">
        <f t="shared" si="31"/>
        <v>10091</v>
      </c>
      <c r="O257" s="18">
        <v>10240</v>
      </c>
    </row>
    <row r="258" spans="1:15" x14ac:dyDescent="0.2">
      <c r="A258" s="55" t="s">
        <v>16</v>
      </c>
      <c r="B258" s="18">
        <v>1800</v>
      </c>
      <c r="C258" s="18">
        <v>2910</v>
      </c>
      <c r="D258" s="18">
        <v>0</v>
      </c>
      <c r="E258" s="18">
        <v>8000</v>
      </c>
      <c r="F258" s="18">
        <v>0</v>
      </c>
      <c r="G258" s="18">
        <v>7406</v>
      </c>
      <c r="H258" s="18">
        <v>283</v>
      </c>
      <c r="I258" s="18">
        <v>501</v>
      </c>
      <c r="J258" s="18">
        <v>3539</v>
      </c>
      <c r="K258" s="18">
        <v>3098</v>
      </c>
      <c r="L258" s="18">
        <v>1620</v>
      </c>
      <c r="M258" s="18">
        <v>1890</v>
      </c>
      <c r="N258" s="19">
        <f t="shared" si="31"/>
        <v>31047</v>
      </c>
      <c r="O258" s="18">
        <v>28160</v>
      </c>
    </row>
    <row r="259" spans="1:15" x14ac:dyDescent="0.2"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9"/>
      <c r="O259" s="18"/>
    </row>
    <row r="260" spans="1:15" x14ac:dyDescent="0.2">
      <c r="A260" s="55" t="s">
        <v>28</v>
      </c>
      <c r="B260" s="18">
        <v>14790</v>
      </c>
      <c r="C260" s="18">
        <v>3842</v>
      </c>
      <c r="D260" s="18">
        <v>1799</v>
      </c>
      <c r="E260" s="18">
        <v>1607</v>
      </c>
      <c r="F260" s="18">
        <v>4167</v>
      </c>
      <c r="G260" s="18">
        <v>2304</v>
      </c>
      <c r="H260" s="18">
        <v>4593</v>
      </c>
      <c r="I260" s="18">
        <v>4067</v>
      </c>
      <c r="J260" s="26">
        <v>2977</v>
      </c>
      <c r="K260" s="18">
        <v>4217</v>
      </c>
      <c r="L260" s="18">
        <v>6875</v>
      </c>
      <c r="M260" s="18">
        <v>8258</v>
      </c>
      <c r="N260" s="19">
        <f>SUM(B260:M260)</f>
        <v>59496</v>
      </c>
      <c r="O260" s="18">
        <v>56000</v>
      </c>
    </row>
    <row r="261" spans="1:15" x14ac:dyDescent="0.2">
      <c r="B261" s="18"/>
      <c r="C261" s="18"/>
      <c r="D261" s="18"/>
      <c r="E261" s="18"/>
      <c r="F261" s="18"/>
      <c r="G261" s="18"/>
      <c r="H261" s="18"/>
      <c r="I261" s="18"/>
      <c r="J261" s="26"/>
      <c r="K261" s="18"/>
      <c r="L261" s="18"/>
      <c r="M261" s="18"/>
      <c r="N261" s="19"/>
      <c r="O261" s="18"/>
    </row>
    <row r="262" spans="1:15" x14ac:dyDescent="0.2">
      <c r="A262" s="55" t="s">
        <v>41</v>
      </c>
      <c r="B262" s="19">
        <v>71</v>
      </c>
      <c r="C262" s="19">
        <v>167</v>
      </c>
      <c r="D262" s="19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9">
        <v>0</v>
      </c>
      <c r="L262" s="19">
        <v>0</v>
      </c>
      <c r="M262" s="19">
        <v>0</v>
      </c>
      <c r="N262" s="19">
        <f>SUM(B262:M262)</f>
        <v>238</v>
      </c>
      <c r="O262" s="18">
        <v>545</v>
      </c>
    </row>
    <row r="263" spans="1:15" x14ac:dyDescent="0.2">
      <c r="A263" s="55" t="s">
        <v>29</v>
      </c>
      <c r="B263" s="19">
        <v>0</v>
      </c>
      <c r="C263" s="18"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9">
        <f>SUM(B263:M263)</f>
        <v>0</v>
      </c>
      <c r="O263" s="18">
        <v>6540</v>
      </c>
    </row>
    <row r="264" spans="1:15" x14ac:dyDescent="0.2">
      <c r="A264" s="55" t="s">
        <v>30</v>
      </c>
      <c r="B264" s="18">
        <v>216</v>
      </c>
      <c r="C264" s="18">
        <v>199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9">
        <v>0</v>
      </c>
      <c r="K264" s="18">
        <v>0</v>
      </c>
      <c r="L264" s="18">
        <v>0</v>
      </c>
      <c r="M264" s="18">
        <v>0</v>
      </c>
      <c r="N264" s="19">
        <f>SUM(B264:M264)</f>
        <v>415</v>
      </c>
      <c r="O264" s="18">
        <v>500</v>
      </c>
    </row>
    <row r="265" spans="1:15" x14ac:dyDescent="0.2">
      <c r="A265" s="55" t="s">
        <v>96</v>
      </c>
      <c r="B265" s="19">
        <v>0</v>
      </c>
      <c r="C265" s="19">
        <v>0</v>
      </c>
      <c r="D265" s="19">
        <v>0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f>SUM(B265:M265)</f>
        <v>0</v>
      </c>
      <c r="O265" s="60">
        <v>0</v>
      </c>
    </row>
    <row r="266" spans="1:15" x14ac:dyDescent="0.2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9"/>
    </row>
    <row r="267" spans="1:15" x14ac:dyDescent="0.2">
      <c r="A267" s="55" t="s">
        <v>68</v>
      </c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9"/>
    </row>
    <row r="268" spans="1:15" x14ac:dyDescent="0.2">
      <c r="A268" s="55" t="s">
        <v>33</v>
      </c>
      <c r="B268" s="18">
        <v>0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9">
        <v>0</v>
      </c>
      <c r="K268" s="18">
        <v>0</v>
      </c>
      <c r="L268" s="19">
        <v>0</v>
      </c>
      <c r="M268" s="19">
        <v>0</v>
      </c>
      <c r="N268" s="19">
        <f>SUM(B268:M268)</f>
        <v>0</v>
      </c>
      <c r="O268" s="18">
        <v>2000</v>
      </c>
    </row>
    <row r="269" spans="1:15" x14ac:dyDescent="0.2">
      <c r="A269" s="55" t="s">
        <v>21</v>
      </c>
      <c r="B269" s="18">
        <v>0</v>
      </c>
      <c r="C269" s="18"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9">
        <v>0</v>
      </c>
      <c r="K269" s="18">
        <v>0</v>
      </c>
      <c r="L269" s="19">
        <v>0</v>
      </c>
      <c r="M269" s="19">
        <v>0</v>
      </c>
      <c r="N269" s="19">
        <f>SUM(B269:M269)</f>
        <v>0</v>
      </c>
      <c r="O269" s="60" t="s">
        <v>48</v>
      </c>
    </row>
    <row r="270" spans="1:15" x14ac:dyDescent="0.2">
      <c r="B270" s="18"/>
      <c r="C270" s="18"/>
      <c r="D270" s="18"/>
      <c r="E270" s="18"/>
      <c r="F270" s="18"/>
      <c r="G270" s="18"/>
      <c r="H270" s="18"/>
      <c r="I270" s="18"/>
      <c r="J270" s="19"/>
      <c r="K270" s="18"/>
      <c r="L270" s="18"/>
      <c r="M270" s="18"/>
      <c r="N270" s="19"/>
    </row>
    <row r="271" spans="1:15" x14ac:dyDescent="0.2">
      <c r="A271" s="55" t="s">
        <v>42</v>
      </c>
      <c r="B271" s="18">
        <f t="shared" ref="B271" si="32">B272+B273</f>
        <v>0</v>
      </c>
      <c r="C271" s="18">
        <f t="shared" ref="C271" si="33">C272+C273</f>
        <v>0</v>
      </c>
      <c r="D271" s="18">
        <f t="shared" ref="D271" si="34">D272+D273</f>
        <v>0</v>
      </c>
      <c r="E271" s="18">
        <f t="shared" ref="E271" si="35">E272+E273</f>
        <v>0</v>
      </c>
      <c r="F271" s="18">
        <f t="shared" ref="F271" si="36">F272+F273</f>
        <v>0</v>
      </c>
      <c r="G271" s="18">
        <f t="shared" ref="G271" si="37">G272+G273</f>
        <v>0</v>
      </c>
      <c r="H271" s="18">
        <f t="shared" ref="H271" si="38">H272+H273</f>
        <v>0</v>
      </c>
      <c r="I271" s="18">
        <f t="shared" ref="I271" si="39">I272+I273</f>
        <v>0</v>
      </c>
      <c r="J271" s="18">
        <f t="shared" ref="J271" si="40">J272+J273</f>
        <v>0</v>
      </c>
      <c r="K271" s="18">
        <f t="shared" ref="K271" si="41">K272+K273</f>
        <v>20175</v>
      </c>
      <c r="L271" s="18">
        <f t="shared" ref="L271:M271" si="42">L272+L273</f>
        <v>10966</v>
      </c>
      <c r="M271" s="18">
        <f t="shared" si="42"/>
        <v>0</v>
      </c>
      <c r="N271" s="19">
        <f>SUM(B271:M271)</f>
        <v>31141</v>
      </c>
      <c r="O271" s="18">
        <f>SUM(O272:O273)</f>
        <v>41087</v>
      </c>
    </row>
    <row r="272" spans="1:15" x14ac:dyDescent="0.2">
      <c r="A272" s="55" t="s">
        <v>69</v>
      </c>
      <c r="B272" s="18">
        <v>0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9">
        <f>SUM(B272:M272)</f>
        <v>0</v>
      </c>
      <c r="O272" s="18">
        <v>4800</v>
      </c>
    </row>
    <row r="273" spans="1:16" x14ac:dyDescent="0.2">
      <c r="A273" s="55" t="s">
        <v>71</v>
      </c>
      <c r="B273" s="18">
        <v>0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20175</v>
      </c>
      <c r="L273" s="18">
        <v>10966</v>
      </c>
      <c r="M273" s="18">
        <v>0</v>
      </c>
      <c r="N273" s="19">
        <f>SUM(B273:M273)</f>
        <v>31141</v>
      </c>
      <c r="O273" s="18">
        <v>36287</v>
      </c>
    </row>
    <row r="274" spans="1:16" x14ac:dyDescent="0.2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9"/>
      <c r="O274" s="18"/>
    </row>
    <row r="275" spans="1:16" x14ac:dyDescent="0.2">
      <c r="A275" s="69" t="s">
        <v>3</v>
      </c>
      <c r="B275" s="18">
        <f>B251+B260+B262+B263+B264+B268+B271</f>
        <v>23952</v>
      </c>
      <c r="C275" s="18">
        <f t="shared" ref="C275:J275" si="43">C251+C260+C262+C263+C264+C268+C271</f>
        <v>13596</v>
      </c>
      <c r="D275" s="18">
        <f t="shared" si="43"/>
        <v>9307</v>
      </c>
      <c r="E275" s="18">
        <f t="shared" si="43"/>
        <v>14764</v>
      </c>
      <c r="F275" s="18">
        <f t="shared" si="43"/>
        <v>10959</v>
      </c>
      <c r="G275" s="18">
        <f t="shared" si="43"/>
        <v>23163</v>
      </c>
      <c r="H275" s="18">
        <f t="shared" si="43"/>
        <v>22353</v>
      </c>
      <c r="I275" s="18">
        <f t="shared" si="43"/>
        <v>23201</v>
      </c>
      <c r="J275" s="18">
        <f t="shared" si="43"/>
        <v>18846</v>
      </c>
      <c r="K275" s="18">
        <f>K251+K260+K262+K263+K264+K268+K271</f>
        <v>41490</v>
      </c>
      <c r="L275" s="18">
        <f>L251+L260+L262+L263+L264+L268+L271</f>
        <v>27512</v>
      </c>
      <c r="M275" s="18">
        <f>M251+M260+M262+M263+M264+M268+M271</f>
        <v>21025</v>
      </c>
      <c r="N275" s="18">
        <f>N251+N260+N262+N263+N264+N268+N271</f>
        <v>250168</v>
      </c>
      <c r="O275" s="18">
        <f>O251+O260+O262+O263+O264+O268+O271</f>
        <v>251532</v>
      </c>
    </row>
    <row r="276" spans="1:16" x14ac:dyDescent="0.2">
      <c r="A276" s="6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9"/>
      <c r="O276" s="18"/>
    </row>
    <row r="277" spans="1:16" x14ac:dyDescent="0.2">
      <c r="A277" s="55" t="s">
        <v>43</v>
      </c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9"/>
      <c r="O277" s="18"/>
    </row>
    <row r="278" spans="1:16" x14ac:dyDescent="0.2">
      <c r="A278" s="68" t="s">
        <v>25</v>
      </c>
      <c r="B278" s="18">
        <f>SUM(B279:B285)</f>
        <v>4152</v>
      </c>
      <c r="C278" s="18">
        <f>SUM(C279:C285)</f>
        <v>160</v>
      </c>
      <c r="D278" s="18">
        <f>SUM(D279:D285)</f>
        <v>1889</v>
      </c>
      <c r="E278" s="28">
        <v>3183</v>
      </c>
      <c r="F278" s="28">
        <v>9797</v>
      </c>
      <c r="G278" s="28">
        <v>20230</v>
      </c>
      <c r="H278" s="28">
        <v>27977</v>
      </c>
      <c r="I278" s="28">
        <v>22554</v>
      </c>
      <c r="J278" s="28">
        <v>13650</v>
      </c>
      <c r="K278" s="28">
        <v>15687</v>
      </c>
      <c r="L278" s="18">
        <f>SUM(L279:L285)</f>
        <v>9036</v>
      </c>
      <c r="M278" s="18">
        <f>SUM(M279:M285)</f>
        <v>7611</v>
      </c>
      <c r="N278" s="18">
        <f>SUM(N279:N285)</f>
        <v>135926</v>
      </c>
      <c r="O278" s="18">
        <f>SUM(O279:O285)</f>
        <v>142780</v>
      </c>
      <c r="P278" s="18"/>
    </row>
    <row r="279" spans="1:16" x14ac:dyDescent="0.2">
      <c r="A279" s="55" t="s">
        <v>19</v>
      </c>
      <c r="B279" s="18">
        <v>682</v>
      </c>
      <c r="C279" s="18">
        <v>0</v>
      </c>
      <c r="D279" s="18">
        <v>0</v>
      </c>
      <c r="E279" s="28">
        <v>220</v>
      </c>
      <c r="F279" s="28">
        <v>300</v>
      </c>
      <c r="G279" s="28">
        <v>11221</v>
      </c>
      <c r="H279" s="28">
        <v>492</v>
      </c>
      <c r="I279" s="28">
        <v>1074</v>
      </c>
      <c r="J279" s="28">
        <v>544</v>
      </c>
      <c r="K279" s="28">
        <v>449</v>
      </c>
      <c r="L279" s="28">
        <v>0</v>
      </c>
      <c r="M279" s="28">
        <v>0</v>
      </c>
      <c r="N279" s="19">
        <f t="shared" ref="N279:N285" si="44">SUM(B279:M279)</f>
        <v>14982</v>
      </c>
      <c r="O279" s="18">
        <v>14300</v>
      </c>
      <c r="P279" s="18"/>
    </row>
    <row r="280" spans="1:16" x14ac:dyDescent="0.2">
      <c r="A280" s="55" t="s">
        <v>32</v>
      </c>
      <c r="B280" s="18">
        <v>0</v>
      </c>
      <c r="C280" s="18">
        <v>0</v>
      </c>
      <c r="D280" s="18">
        <v>0</v>
      </c>
      <c r="E280" s="28">
        <v>300</v>
      </c>
      <c r="F280" s="28">
        <v>612</v>
      </c>
      <c r="G280" s="28">
        <v>515</v>
      </c>
      <c r="H280" s="28">
        <v>513</v>
      </c>
      <c r="I280" s="28">
        <v>60</v>
      </c>
      <c r="J280" s="28">
        <v>0</v>
      </c>
      <c r="K280" s="28">
        <v>0</v>
      </c>
      <c r="L280" s="28">
        <v>0</v>
      </c>
      <c r="M280" s="28">
        <v>0</v>
      </c>
      <c r="N280" s="19">
        <f t="shared" si="44"/>
        <v>2000</v>
      </c>
      <c r="O280" s="18">
        <v>2000</v>
      </c>
      <c r="P280" s="18"/>
    </row>
    <row r="281" spans="1:16" x14ac:dyDescent="0.2">
      <c r="A281" s="55" t="s">
        <v>27</v>
      </c>
      <c r="B281" s="18">
        <v>0</v>
      </c>
      <c r="C281" s="18">
        <v>0</v>
      </c>
      <c r="D281" s="19">
        <v>0</v>
      </c>
      <c r="E281" s="28">
        <v>0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19">
        <f t="shared" si="44"/>
        <v>0</v>
      </c>
      <c r="O281" s="18">
        <v>0</v>
      </c>
      <c r="P281" s="18"/>
    </row>
    <row r="282" spans="1:16" x14ac:dyDescent="0.2">
      <c r="A282" s="55" t="s">
        <v>13</v>
      </c>
      <c r="B282" s="18">
        <v>0</v>
      </c>
      <c r="C282" s="18">
        <v>0</v>
      </c>
      <c r="D282" s="18">
        <v>0</v>
      </c>
      <c r="E282" s="28">
        <v>872</v>
      </c>
      <c r="F282" s="28">
        <v>3227</v>
      </c>
      <c r="G282" s="28">
        <v>5466</v>
      </c>
      <c r="H282" s="28">
        <v>8120</v>
      </c>
      <c r="I282" s="28">
        <v>4493</v>
      </c>
      <c r="J282" s="28">
        <v>5623</v>
      </c>
      <c r="K282" s="28">
        <v>6824</v>
      </c>
      <c r="L282" s="28">
        <v>1417</v>
      </c>
      <c r="M282" s="28">
        <v>425</v>
      </c>
      <c r="N282" s="19">
        <f t="shared" si="44"/>
        <v>36467</v>
      </c>
      <c r="O282" s="18">
        <v>36720</v>
      </c>
      <c r="P282" s="18"/>
    </row>
    <row r="283" spans="1:16" x14ac:dyDescent="0.2">
      <c r="A283" s="55" t="s">
        <v>14</v>
      </c>
      <c r="B283" s="18">
        <v>2993</v>
      </c>
      <c r="C283" s="18">
        <v>0</v>
      </c>
      <c r="D283" s="18">
        <v>1301</v>
      </c>
      <c r="E283" s="28">
        <v>1291</v>
      </c>
      <c r="F283" s="28">
        <v>2056</v>
      </c>
      <c r="G283" s="28">
        <v>2508</v>
      </c>
      <c r="H283" s="28">
        <v>4596</v>
      </c>
      <c r="I283" s="28">
        <v>3745</v>
      </c>
      <c r="J283" s="28">
        <v>5424</v>
      </c>
      <c r="K283" s="28">
        <v>7339</v>
      </c>
      <c r="L283" s="28">
        <v>5307</v>
      </c>
      <c r="M283" s="28">
        <v>6559</v>
      </c>
      <c r="N283" s="19">
        <f t="shared" si="44"/>
        <v>43119</v>
      </c>
      <c r="O283" s="18">
        <v>50760</v>
      </c>
      <c r="P283" s="18"/>
    </row>
    <row r="284" spans="1:16" x14ac:dyDescent="0.2">
      <c r="A284" s="55" t="s">
        <v>15</v>
      </c>
      <c r="B284" s="18">
        <v>0</v>
      </c>
      <c r="C284" s="18">
        <v>0</v>
      </c>
      <c r="D284" s="18">
        <v>0</v>
      </c>
      <c r="E284" s="28">
        <v>0</v>
      </c>
      <c r="F284" s="28">
        <v>338</v>
      </c>
      <c r="G284" s="28">
        <v>520</v>
      </c>
      <c r="H284" s="28">
        <v>3140</v>
      </c>
      <c r="I284" s="28">
        <v>1500</v>
      </c>
      <c r="J284" s="28">
        <v>1201</v>
      </c>
      <c r="K284" s="28">
        <v>1075</v>
      </c>
      <c r="L284" s="28">
        <v>2000</v>
      </c>
      <c r="M284" s="28">
        <v>502</v>
      </c>
      <c r="N284" s="19">
        <f t="shared" si="44"/>
        <v>10276</v>
      </c>
      <c r="O284" s="18">
        <v>10400</v>
      </c>
      <c r="P284" s="18"/>
    </row>
    <row r="285" spans="1:16" x14ac:dyDescent="0.2">
      <c r="A285" s="55" t="s">
        <v>16</v>
      </c>
      <c r="B285" s="18">
        <v>477</v>
      </c>
      <c r="C285" s="18">
        <v>160</v>
      </c>
      <c r="D285" s="18">
        <v>588</v>
      </c>
      <c r="E285" s="28">
        <v>500</v>
      </c>
      <c r="F285" s="28">
        <v>3264</v>
      </c>
      <c r="G285" s="28">
        <v>0</v>
      </c>
      <c r="H285" s="28">
        <v>11116</v>
      </c>
      <c r="I285" s="28">
        <v>11682</v>
      </c>
      <c r="J285" s="28">
        <v>858</v>
      </c>
      <c r="K285" s="28">
        <v>0</v>
      </c>
      <c r="L285" s="28">
        <v>312</v>
      </c>
      <c r="M285" s="28">
        <v>125</v>
      </c>
      <c r="N285" s="19">
        <f t="shared" si="44"/>
        <v>29082</v>
      </c>
      <c r="O285" s="18">
        <v>28600</v>
      </c>
      <c r="P285" s="18"/>
    </row>
    <row r="286" spans="1:16" x14ac:dyDescent="0.2">
      <c r="B286" s="18"/>
      <c r="C286" s="18"/>
      <c r="D286" s="18"/>
      <c r="E286" s="28"/>
      <c r="F286" s="28"/>
      <c r="G286" s="28"/>
      <c r="H286" s="28"/>
      <c r="I286" s="28"/>
      <c r="J286" s="28"/>
      <c r="K286" s="28"/>
      <c r="L286" s="18"/>
      <c r="M286" s="18"/>
      <c r="N286" s="19"/>
      <c r="O286" s="18"/>
    </row>
    <row r="287" spans="1:16" x14ac:dyDescent="0.2">
      <c r="A287" s="55" t="s">
        <v>28</v>
      </c>
      <c r="B287" s="18">
        <v>6950</v>
      </c>
      <c r="C287" s="18">
        <v>6645</v>
      </c>
      <c r="D287" s="18">
        <v>1687</v>
      </c>
      <c r="E287" s="28">
        <v>0</v>
      </c>
      <c r="F287" s="28">
        <v>2192</v>
      </c>
      <c r="G287" s="28">
        <v>2938</v>
      </c>
      <c r="H287" s="28">
        <v>4399</v>
      </c>
      <c r="I287" s="28">
        <v>5791</v>
      </c>
      <c r="J287" s="28">
        <v>1505</v>
      </c>
      <c r="K287" s="28">
        <v>5856</v>
      </c>
      <c r="L287" s="28">
        <v>5945</v>
      </c>
      <c r="M287" s="28">
        <v>5823</v>
      </c>
      <c r="N287" s="19">
        <f>SUM(B287:M287)</f>
        <v>49731</v>
      </c>
      <c r="O287" s="18">
        <v>56750</v>
      </c>
      <c r="P287" s="18"/>
    </row>
    <row r="288" spans="1:16" x14ac:dyDescent="0.2">
      <c r="B288" s="18"/>
      <c r="C288" s="18"/>
      <c r="D288" s="18"/>
      <c r="E288" s="28"/>
      <c r="F288" s="28"/>
      <c r="G288" s="28"/>
      <c r="H288" s="28"/>
      <c r="I288" s="28"/>
      <c r="J288" s="28"/>
      <c r="K288" s="28"/>
      <c r="L288" s="18"/>
      <c r="M288" s="18"/>
      <c r="N288" s="19"/>
    </row>
    <row r="289" spans="1:16" x14ac:dyDescent="0.2">
      <c r="A289" s="55" t="s">
        <v>46</v>
      </c>
      <c r="B289" s="18">
        <f>SUM(B290:B292)</f>
        <v>0</v>
      </c>
      <c r="C289" s="18">
        <f t="shared" ref="C289:O289" si="45">SUM(C290:C292)</f>
        <v>4849</v>
      </c>
      <c r="D289" s="18">
        <f t="shared" si="45"/>
        <v>494</v>
      </c>
      <c r="E289" s="18">
        <f t="shared" si="45"/>
        <v>0</v>
      </c>
      <c r="F289" s="18">
        <f t="shared" si="45"/>
        <v>0</v>
      </c>
      <c r="G289" s="18">
        <f t="shared" si="45"/>
        <v>0</v>
      </c>
      <c r="H289" s="18">
        <f t="shared" si="45"/>
        <v>0</v>
      </c>
      <c r="I289" s="18">
        <f t="shared" si="45"/>
        <v>0</v>
      </c>
      <c r="J289" s="18">
        <f t="shared" si="45"/>
        <v>4950</v>
      </c>
      <c r="K289" s="18">
        <f t="shared" si="45"/>
        <v>0</v>
      </c>
      <c r="L289" s="18">
        <f t="shared" si="45"/>
        <v>0</v>
      </c>
      <c r="M289" s="18">
        <f t="shared" si="45"/>
        <v>0</v>
      </c>
      <c r="N289" s="18">
        <f t="shared" si="45"/>
        <v>10293</v>
      </c>
      <c r="O289" s="18">
        <f t="shared" si="45"/>
        <v>7100</v>
      </c>
      <c r="P289" s="18"/>
    </row>
    <row r="290" spans="1:16" x14ac:dyDescent="0.2">
      <c r="A290" s="69" t="s">
        <v>41</v>
      </c>
      <c r="B290" s="19">
        <v>0</v>
      </c>
      <c r="C290" s="19">
        <v>136</v>
      </c>
      <c r="D290" s="19">
        <v>0</v>
      </c>
      <c r="E290" s="29">
        <v>0</v>
      </c>
      <c r="F290" s="29">
        <v>0</v>
      </c>
      <c r="G290" s="29">
        <v>0</v>
      </c>
      <c r="H290" s="29">
        <v>0</v>
      </c>
      <c r="I290" s="29">
        <v>0</v>
      </c>
      <c r="J290" s="29">
        <v>0</v>
      </c>
      <c r="K290" s="29">
        <v>0</v>
      </c>
      <c r="L290" s="19">
        <v>0</v>
      </c>
      <c r="M290" s="19">
        <v>0</v>
      </c>
      <c r="N290" s="19">
        <f>SUM(B290:M290)</f>
        <v>136</v>
      </c>
      <c r="O290">
        <v>0</v>
      </c>
      <c r="P290" s="18"/>
    </row>
    <row r="291" spans="1:16" x14ac:dyDescent="0.2">
      <c r="A291" s="69" t="s">
        <v>29</v>
      </c>
      <c r="B291" s="19">
        <v>0</v>
      </c>
      <c r="C291" s="18">
        <v>4713</v>
      </c>
      <c r="D291" s="18">
        <v>494</v>
      </c>
      <c r="E291" s="28">
        <v>0</v>
      </c>
      <c r="F291" s="28">
        <v>0</v>
      </c>
      <c r="G291" s="28">
        <v>0</v>
      </c>
      <c r="H291" s="30">
        <v>0</v>
      </c>
      <c r="I291" s="30">
        <v>0</v>
      </c>
      <c r="J291" s="26">
        <v>4950</v>
      </c>
      <c r="K291" s="28">
        <v>0</v>
      </c>
      <c r="L291" s="18">
        <v>0</v>
      </c>
      <c r="M291" s="18">
        <v>0</v>
      </c>
      <c r="N291" s="19">
        <f>SUM(B291:M291)</f>
        <v>10157</v>
      </c>
      <c r="O291">
        <v>6600</v>
      </c>
      <c r="P291" s="18"/>
    </row>
    <row r="292" spans="1:16" x14ac:dyDescent="0.2">
      <c r="A292" s="69" t="s">
        <v>30</v>
      </c>
      <c r="B292" s="18">
        <v>0</v>
      </c>
      <c r="C292" s="18">
        <v>0</v>
      </c>
      <c r="D292" s="18">
        <v>0</v>
      </c>
      <c r="E292" s="28">
        <v>0</v>
      </c>
      <c r="F292" s="28">
        <v>0</v>
      </c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18">
        <v>0</v>
      </c>
      <c r="M292" s="18">
        <v>0</v>
      </c>
      <c r="N292" s="19">
        <f>SUM(B292:M292)</f>
        <v>0</v>
      </c>
      <c r="O292">
        <v>500</v>
      </c>
      <c r="P292" s="18"/>
    </row>
    <row r="293" spans="1:16" x14ac:dyDescent="0.2">
      <c r="B293" s="18"/>
      <c r="C293" s="18"/>
      <c r="D293" s="18"/>
      <c r="E293" s="28"/>
      <c r="F293" s="28"/>
      <c r="G293" s="28"/>
      <c r="H293" s="28"/>
      <c r="I293" s="28"/>
      <c r="J293" s="28"/>
      <c r="K293" s="28"/>
      <c r="L293" s="18"/>
      <c r="M293" s="18"/>
      <c r="N293" s="19"/>
    </row>
    <row r="294" spans="1:16" x14ac:dyDescent="0.2">
      <c r="A294" s="55" t="s">
        <v>44</v>
      </c>
      <c r="B294" s="28">
        <f t="shared" ref="B294:O294" si="46">SUM(B295:B296)</f>
        <v>0</v>
      </c>
      <c r="C294" s="28">
        <f t="shared" si="46"/>
        <v>0</v>
      </c>
      <c r="D294" s="28">
        <f t="shared" si="46"/>
        <v>0</v>
      </c>
      <c r="E294" s="28">
        <f t="shared" si="46"/>
        <v>0</v>
      </c>
      <c r="F294" s="28">
        <f t="shared" si="46"/>
        <v>0</v>
      </c>
      <c r="G294" s="28">
        <f t="shared" si="46"/>
        <v>0</v>
      </c>
      <c r="H294" s="28">
        <f t="shared" si="46"/>
        <v>0</v>
      </c>
      <c r="I294" s="28">
        <f t="shared" si="46"/>
        <v>0</v>
      </c>
      <c r="J294" s="28">
        <f t="shared" si="46"/>
        <v>0</v>
      </c>
      <c r="K294" s="28">
        <f t="shared" si="46"/>
        <v>0</v>
      </c>
      <c r="L294" s="28">
        <f t="shared" si="46"/>
        <v>0</v>
      </c>
      <c r="M294" s="28">
        <f t="shared" si="46"/>
        <v>0</v>
      </c>
      <c r="N294" s="28">
        <f t="shared" si="46"/>
        <v>0</v>
      </c>
      <c r="O294" s="28">
        <f t="shared" si="46"/>
        <v>2000</v>
      </c>
      <c r="P294" s="18"/>
    </row>
    <row r="295" spans="1:16" x14ac:dyDescent="0.2">
      <c r="A295" s="69" t="s">
        <v>96</v>
      </c>
      <c r="B295" s="18">
        <v>0</v>
      </c>
      <c r="C295" s="18">
        <v>0</v>
      </c>
      <c r="D295" s="1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19">
        <v>0</v>
      </c>
      <c r="M295" s="19">
        <v>0</v>
      </c>
      <c r="N295" s="19">
        <f>SUM(B295:M295)</f>
        <v>0</v>
      </c>
      <c r="O295" s="19">
        <v>0</v>
      </c>
      <c r="P295" s="18"/>
    </row>
    <row r="296" spans="1:16" x14ac:dyDescent="0.2">
      <c r="A296" s="69" t="s">
        <v>45</v>
      </c>
      <c r="B296" s="18">
        <v>0</v>
      </c>
      <c r="C296" s="18">
        <v>0</v>
      </c>
      <c r="D296" s="1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19">
        <v>0</v>
      </c>
      <c r="M296" s="19">
        <v>0</v>
      </c>
      <c r="N296" s="19">
        <f>SUM(B296:M296)</f>
        <v>0</v>
      </c>
      <c r="O296">
        <v>2000</v>
      </c>
      <c r="P296" s="18"/>
    </row>
    <row r="297" spans="1:16" x14ac:dyDescent="0.2">
      <c r="B297" s="18"/>
      <c r="C297" s="18"/>
      <c r="D297" s="18"/>
      <c r="E297" s="28"/>
      <c r="F297" s="28"/>
      <c r="G297" s="28"/>
      <c r="H297" s="28"/>
      <c r="I297" s="28"/>
      <c r="J297" s="28"/>
      <c r="K297" s="28"/>
      <c r="L297" s="18"/>
      <c r="M297" s="18"/>
      <c r="N297" s="19"/>
    </row>
    <row r="298" spans="1:16" x14ac:dyDescent="0.2">
      <c r="A298" s="55" t="s">
        <v>42</v>
      </c>
      <c r="B298" s="18">
        <f>SUM(B299:B300)</f>
        <v>6240</v>
      </c>
      <c r="C298" s="18">
        <f t="shared" ref="C298:N298" si="47">SUM(C299:C300)</f>
        <v>3587</v>
      </c>
      <c r="D298" s="18">
        <f t="shared" si="47"/>
        <v>119</v>
      </c>
      <c r="E298" s="18">
        <f t="shared" si="47"/>
        <v>19</v>
      </c>
      <c r="F298" s="18">
        <f t="shared" si="47"/>
        <v>0</v>
      </c>
      <c r="G298" s="18">
        <f t="shared" si="47"/>
        <v>0</v>
      </c>
      <c r="H298" s="18">
        <f t="shared" si="47"/>
        <v>1558</v>
      </c>
      <c r="I298" s="18">
        <f t="shared" si="47"/>
        <v>2082</v>
      </c>
      <c r="J298" s="18">
        <f t="shared" si="47"/>
        <v>1445</v>
      </c>
      <c r="K298" s="18">
        <f t="shared" si="47"/>
        <v>1970</v>
      </c>
      <c r="L298" s="18">
        <f t="shared" si="47"/>
        <v>1005</v>
      </c>
      <c r="M298" s="18">
        <f t="shared" si="47"/>
        <v>128</v>
      </c>
      <c r="N298" s="18">
        <f t="shared" si="47"/>
        <v>18153</v>
      </c>
      <c r="O298" s="18">
        <f>SUM(O299:O300)</f>
        <v>9600</v>
      </c>
      <c r="P298" s="18"/>
    </row>
    <row r="299" spans="1:16" x14ac:dyDescent="0.2">
      <c r="A299" s="55" t="s">
        <v>70</v>
      </c>
      <c r="B299" s="18">
        <v>1094</v>
      </c>
      <c r="C299" s="18">
        <v>3587</v>
      </c>
      <c r="D299" s="18">
        <v>119</v>
      </c>
      <c r="E299" s="28">
        <v>19</v>
      </c>
      <c r="F299" s="28">
        <v>0</v>
      </c>
      <c r="G299" s="28">
        <v>0</v>
      </c>
      <c r="H299" s="28">
        <v>1558</v>
      </c>
      <c r="I299" s="28">
        <v>2082</v>
      </c>
      <c r="J299" s="28">
        <v>1445</v>
      </c>
      <c r="K299" s="28">
        <v>1970</v>
      </c>
      <c r="L299" s="28">
        <v>1005</v>
      </c>
      <c r="M299" s="28">
        <v>128</v>
      </c>
      <c r="N299" s="19">
        <f>SUM(B299:M299)</f>
        <v>13007</v>
      </c>
      <c r="O299" s="18">
        <v>9600</v>
      </c>
      <c r="P299" s="18"/>
    </row>
    <row r="300" spans="1:16" x14ac:dyDescent="0.2">
      <c r="A300" s="55" t="s">
        <v>72</v>
      </c>
      <c r="B300" s="18">
        <v>5146</v>
      </c>
      <c r="C300" s="18">
        <v>0</v>
      </c>
      <c r="D300" s="18">
        <v>0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19">
        <f>SUM(B300:M300)</f>
        <v>5146</v>
      </c>
      <c r="O300" s="18">
        <v>0</v>
      </c>
      <c r="P300" s="18"/>
    </row>
    <row r="301" spans="1:16" x14ac:dyDescent="0.2">
      <c r="B301" s="18"/>
      <c r="C301" s="18"/>
      <c r="D301" s="18"/>
      <c r="E301" s="28"/>
      <c r="F301" s="28"/>
      <c r="G301" s="28"/>
      <c r="H301" s="28"/>
      <c r="I301" s="28"/>
      <c r="J301" s="28"/>
      <c r="K301" s="28"/>
      <c r="L301" s="18"/>
      <c r="M301" s="18"/>
      <c r="N301" s="19"/>
    </row>
    <row r="302" spans="1:16" x14ac:dyDescent="0.2">
      <c r="A302" s="69" t="s">
        <v>3</v>
      </c>
      <c r="B302" s="18">
        <f>B278+B287+B290+B291+B292+B295+B298</f>
        <v>17342</v>
      </c>
      <c r="C302" s="18">
        <f t="shared" ref="C302:M302" si="48">C278+C287+C290+C291+C292+C295+C298</f>
        <v>15241</v>
      </c>
      <c r="D302" s="18">
        <f t="shared" si="48"/>
        <v>4189</v>
      </c>
      <c r="E302" s="28">
        <f t="shared" si="48"/>
        <v>3202</v>
      </c>
      <c r="F302" s="28">
        <f t="shared" si="48"/>
        <v>11989</v>
      </c>
      <c r="G302" s="28">
        <f t="shared" si="48"/>
        <v>23168</v>
      </c>
      <c r="H302" s="28">
        <f t="shared" si="48"/>
        <v>33934</v>
      </c>
      <c r="I302" s="28">
        <f t="shared" si="48"/>
        <v>30427</v>
      </c>
      <c r="J302" s="28">
        <f t="shared" si="48"/>
        <v>21550</v>
      </c>
      <c r="K302" s="28">
        <f t="shared" si="48"/>
        <v>23513</v>
      </c>
      <c r="L302" s="18">
        <f t="shared" si="48"/>
        <v>15986</v>
      </c>
      <c r="M302" s="18">
        <f t="shared" si="48"/>
        <v>13562</v>
      </c>
      <c r="N302" s="18">
        <f>N278+N287+N290+N291+N292+N295+N298</f>
        <v>214103</v>
      </c>
      <c r="O302" s="18">
        <f>O278+O287+O290+O291+O292+O296+O298</f>
        <v>218230</v>
      </c>
      <c r="P302" s="18"/>
    </row>
    <row r="303" spans="1:16" x14ac:dyDescent="0.2">
      <c r="A303" s="69"/>
      <c r="B303" s="18"/>
      <c r="C303" s="18"/>
      <c r="D303" s="18"/>
      <c r="E303" s="28"/>
      <c r="F303" s="28"/>
      <c r="G303" s="28"/>
      <c r="H303" s="28"/>
      <c r="I303" s="28"/>
      <c r="J303" s="28"/>
      <c r="K303" s="28"/>
      <c r="L303" s="18"/>
      <c r="M303" s="18"/>
      <c r="N303" s="18"/>
      <c r="P303" s="18"/>
    </row>
    <row r="304" spans="1:16" x14ac:dyDescent="0.2">
      <c r="A304" s="55" t="s">
        <v>49</v>
      </c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9"/>
    </row>
    <row r="305" spans="1:16" x14ac:dyDescent="0.2">
      <c r="A305" s="68" t="s">
        <v>25</v>
      </c>
      <c r="B305" s="18">
        <f t="shared" ref="B305:M305" si="49">SUM(B306:B312)</f>
        <v>3259</v>
      </c>
      <c r="C305" s="18">
        <f t="shared" si="49"/>
        <v>6888</v>
      </c>
      <c r="D305" s="18">
        <f t="shared" si="49"/>
        <v>2853</v>
      </c>
      <c r="E305" s="18">
        <f t="shared" si="49"/>
        <v>14325</v>
      </c>
      <c r="F305" s="18">
        <f t="shared" si="49"/>
        <v>32066</v>
      </c>
      <c r="G305" s="18">
        <f t="shared" si="49"/>
        <v>12505</v>
      </c>
      <c r="H305" s="18">
        <f t="shared" si="49"/>
        <v>14163</v>
      </c>
      <c r="I305" s="18">
        <f t="shared" si="49"/>
        <v>12791</v>
      </c>
      <c r="J305" s="18">
        <f t="shared" si="49"/>
        <v>14804</v>
      </c>
      <c r="K305" s="18">
        <f t="shared" si="49"/>
        <v>16307</v>
      </c>
      <c r="L305" s="18">
        <f t="shared" si="49"/>
        <v>6669</v>
      </c>
      <c r="M305" s="18">
        <f t="shared" si="49"/>
        <v>19200</v>
      </c>
      <c r="N305" s="18">
        <f>SUM(N306:N312)</f>
        <v>155830</v>
      </c>
      <c r="O305" s="18">
        <f>SUM(O306:O312)</f>
        <v>145220</v>
      </c>
      <c r="P305" s="18"/>
    </row>
    <row r="306" spans="1:16" x14ac:dyDescent="0.2">
      <c r="A306" s="55" t="s">
        <v>19</v>
      </c>
      <c r="B306" s="18">
        <v>0</v>
      </c>
      <c r="C306" s="26">
        <v>0</v>
      </c>
      <c r="D306" s="26">
        <v>0</v>
      </c>
      <c r="E306" s="26">
        <v>800</v>
      </c>
      <c r="F306" s="26">
        <v>849</v>
      </c>
      <c r="G306" s="26">
        <v>1826</v>
      </c>
      <c r="H306" s="26">
        <v>619</v>
      </c>
      <c r="I306" s="26">
        <v>375</v>
      </c>
      <c r="J306" s="26">
        <v>625</v>
      </c>
      <c r="K306" s="26">
        <v>320</v>
      </c>
      <c r="L306" s="26">
        <v>550</v>
      </c>
      <c r="M306" s="26">
        <v>8556</v>
      </c>
      <c r="N306" s="19">
        <f t="shared" ref="N306:N312" si="50">SUM(B306:M306)</f>
        <v>14520</v>
      </c>
      <c r="O306" s="18">
        <v>14520</v>
      </c>
      <c r="P306" s="18"/>
    </row>
    <row r="307" spans="1:16" x14ac:dyDescent="0.2">
      <c r="A307" s="55" t="s">
        <v>32</v>
      </c>
      <c r="B307" s="18">
        <v>0</v>
      </c>
      <c r="C307" s="26">
        <v>0</v>
      </c>
      <c r="D307" s="26">
        <v>0</v>
      </c>
      <c r="E307" s="26">
        <v>60</v>
      </c>
      <c r="F307" s="26">
        <v>0</v>
      </c>
      <c r="G307" s="26">
        <v>362</v>
      </c>
      <c r="H307" s="26">
        <v>80</v>
      </c>
      <c r="I307" s="26">
        <v>60</v>
      </c>
      <c r="J307" s="26">
        <v>290</v>
      </c>
      <c r="K307" s="26">
        <v>98</v>
      </c>
      <c r="L307" s="26">
        <v>162</v>
      </c>
      <c r="M307" s="26">
        <v>200</v>
      </c>
      <c r="N307" s="19">
        <f t="shared" si="50"/>
        <v>1312</v>
      </c>
      <c r="O307" s="19">
        <v>2000</v>
      </c>
      <c r="P307" s="18"/>
    </row>
    <row r="308" spans="1:16" x14ac:dyDescent="0.2">
      <c r="A308" s="55" t="s">
        <v>27</v>
      </c>
      <c r="B308" s="18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19">
        <f t="shared" si="50"/>
        <v>0</v>
      </c>
      <c r="O308" s="19">
        <v>0</v>
      </c>
      <c r="P308" s="18"/>
    </row>
    <row r="309" spans="1:16" x14ac:dyDescent="0.2">
      <c r="A309" s="55" t="s">
        <v>13</v>
      </c>
      <c r="B309" s="18">
        <v>21</v>
      </c>
      <c r="C309" s="26">
        <v>232</v>
      </c>
      <c r="D309" s="26">
        <v>0</v>
      </c>
      <c r="E309" s="26">
        <v>736</v>
      </c>
      <c r="F309" s="26">
        <v>2822</v>
      </c>
      <c r="G309" s="26">
        <v>2812</v>
      </c>
      <c r="H309" s="26">
        <v>4072</v>
      </c>
      <c r="I309" s="26">
        <v>3549</v>
      </c>
      <c r="J309" s="26">
        <v>8482</v>
      </c>
      <c r="K309" s="26">
        <v>6126</v>
      </c>
      <c r="L309" s="26">
        <v>3613</v>
      </c>
      <c r="M309" s="26">
        <v>5188</v>
      </c>
      <c r="N309" s="19">
        <f t="shared" si="50"/>
        <v>37653</v>
      </c>
      <c r="O309" s="19">
        <v>37400</v>
      </c>
      <c r="P309" s="18"/>
    </row>
    <row r="310" spans="1:16" x14ac:dyDescent="0.2">
      <c r="A310" s="55" t="s">
        <v>14</v>
      </c>
      <c r="B310" s="18">
        <v>3234</v>
      </c>
      <c r="C310" s="26">
        <v>5908</v>
      </c>
      <c r="D310" s="26">
        <v>2793</v>
      </c>
      <c r="E310" s="26">
        <v>989</v>
      </c>
      <c r="F310" s="26">
        <v>11653</v>
      </c>
      <c r="G310" s="26">
        <v>5921</v>
      </c>
      <c r="H310" s="26">
        <v>8357</v>
      </c>
      <c r="I310" s="26">
        <v>8268</v>
      </c>
      <c r="J310" s="26">
        <v>1817</v>
      </c>
      <c r="K310" s="26">
        <v>9162</v>
      </c>
      <c r="L310" s="26">
        <v>932</v>
      </c>
      <c r="M310" s="26">
        <v>3911</v>
      </c>
      <c r="N310" s="19">
        <f t="shared" si="50"/>
        <v>62945</v>
      </c>
      <c r="O310" s="19">
        <v>51700</v>
      </c>
      <c r="P310" s="18"/>
    </row>
    <row r="311" spans="1:16" x14ac:dyDescent="0.2">
      <c r="A311" s="55" t="s">
        <v>15</v>
      </c>
      <c r="B311" s="18">
        <v>4</v>
      </c>
      <c r="C311" s="26">
        <v>5</v>
      </c>
      <c r="D311" s="26">
        <v>60</v>
      </c>
      <c r="E311" s="26">
        <v>0</v>
      </c>
      <c r="F311" s="26">
        <v>2</v>
      </c>
      <c r="G311" s="26">
        <v>1584</v>
      </c>
      <c r="H311" s="26">
        <v>707</v>
      </c>
      <c r="I311" s="26">
        <v>539</v>
      </c>
      <c r="J311" s="26">
        <v>3590</v>
      </c>
      <c r="K311" s="26">
        <v>601</v>
      </c>
      <c r="L311" s="26">
        <v>1180</v>
      </c>
      <c r="M311" s="26">
        <v>1345</v>
      </c>
      <c r="N311" s="19">
        <f t="shared" si="50"/>
        <v>9617</v>
      </c>
      <c r="O311" s="19">
        <v>10560</v>
      </c>
      <c r="P311" s="18"/>
    </row>
    <row r="312" spans="1:16" x14ac:dyDescent="0.2">
      <c r="A312" s="55" t="s">
        <v>16</v>
      </c>
      <c r="B312" s="18">
        <v>0</v>
      </c>
      <c r="C312" s="26">
        <v>743</v>
      </c>
      <c r="D312" s="26">
        <v>0</v>
      </c>
      <c r="E312" s="26">
        <v>11740</v>
      </c>
      <c r="F312" s="26">
        <v>16740</v>
      </c>
      <c r="G312" s="26">
        <v>0</v>
      </c>
      <c r="H312" s="26">
        <v>328</v>
      </c>
      <c r="I312" s="26">
        <v>0</v>
      </c>
      <c r="J312" s="26">
        <v>0</v>
      </c>
      <c r="K312" s="26">
        <v>0</v>
      </c>
      <c r="L312" s="26">
        <v>232</v>
      </c>
      <c r="M312" s="26">
        <v>0</v>
      </c>
      <c r="N312" s="19">
        <f t="shared" si="50"/>
        <v>29783</v>
      </c>
      <c r="O312" s="19">
        <v>29040</v>
      </c>
      <c r="P312" s="18"/>
    </row>
    <row r="313" spans="1:16" x14ac:dyDescent="0.2">
      <c r="B313" s="18"/>
      <c r="C313" s="18"/>
      <c r="D313" s="18"/>
      <c r="E313" s="28"/>
      <c r="F313" s="28"/>
      <c r="G313" s="28"/>
      <c r="H313" s="28"/>
      <c r="I313" s="28"/>
      <c r="J313" s="28"/>
      <c r="K313" s="28"/>
      <c r="L313" s="18"/>
      <c r="M313" s="18"/>
      <c r="N313" s="19"/>
      <c r="O313" s="18"/>
    </row>
    <row r="314" spans="1:16" x14ac:dyDescent="0.2">
      <c r="A314" s="55" t="s">
        <v>28</v>
      </c>
      <c r="B314" s="18">
        <v>7212</v>
      </c>
      <c r="C314" s="26">
        <v>8888</v>
      </c>
      <c r="D314" s="26">
        <v>3701</v>
      </c>
      <c r="E314" s="26">
        <v>1752</v>
      </c>
      <c r="F314" s="26">
        <v>2299</v>
      </c>
      <c r="G314" s="26">
        <v>3312</v>
      </c>
      <c r="H314" s="26">
        <v>5972</v>
      </c>
      <c r="I314" s="26">
        <v>2700</v>
      </c>
      <c r="J314" s="26">
        <v>6036</v>
      </c>
      <c r="K314" s="26">
        <v>2195</v>
      </c>
      <c r="L314" s="26">
        <v>3514</v>
      </c>
      <c r="M314" s="26">
        <v>6689</v>
      </c>
      <c r="N314" s="19">
        <f>SUM(B314:M314)</f>
        <v>54270</v>
      </c>
      <c r="O314" s="18">
        <v>57500</v>
      </c>
      <c r="P314" s="18"/>
    </row>
    <row r="315" spans="1:16" x14ac:dyDescent="0.2">
      <c r="B315" s="18"/>
      <c r="C315" s="18"/>
      <c r="D315" s="18"/>
      <c r="E315" s="28"/>
      <c r="F315" s="28"/>
      <c r="G315" s="28"/>
      <c r="H315" s="28"/>
      <c r="I315" s="28"/>
      <c r="J315" s="28"/>
      <c r="K315" s="28"/>
      <c r="L315" s="18"/>
      <c r="M315" s="18"/>
      <c r="N315" s="19"/>
      <c r="O315" s="18"/>
    </row>
    <row r="316" spans="1:16" x14ac:dyDescent="0.2">
      <c r="A316" s="55" t="s">
        <v>46</v>
      </c>
      <c r="B316" s="18">
        <f t="shared" ref="B316:G316" si="51">SUM(B317:B319)</f>
        <v>15</v>
      </c>
      <c r="C316" s="18">
        <f t="shared" si="51"/>
        <v>135</v>
      </c>
      <c r="D316" s="18">
        <f t="shared" si="51"/>
        <v>891</v>
      </c>
      <c r="E316" s="18">
        <f t="shared" si="51"/>
        <v>0</v>
      </c>
      <c r="F316" s="18">
        <f t="shared" si="51"/>
        <v>0</v>
      </c>
      <c r="G316" s="18">
        <f t="shared" si="51"/>
        <v>0</v>
      </c>
      <c r="H316" s="18">
        <f t="shared" ref="H316:I316" si="52">SUM(H317:H319)</f>
        <v>0</v>
      </c>
      <c r="I316" s="18">
        <f t="shared" si="52"/>
        <v>0</v>
      </c>
      <c r="J316" s="18">
        <f t="shared" ref="J316:L316" si="53">SUM(J317:J319)</f>
        <v>0</v>
      </c>
      <c r="K316" s="18">
        <f t="shared" si="53"/>
        <v>4500</v>
      </c>
      <c r="L316" s="18">
        <f t="shared" si="53"/>
        <v>0</v>
      </c>
      <c r="M316" s="18">
        <f t="shared" ref="M316" si="54">SUM(M317:M319)</f>
        <v>0</v>
      </c>
      <c r="N316" s="18">
        <f>SUM(N317:N319)</f>
        <v>5541</v>
      </c>
      <c r="O316" s="18">
        <f>SUM(O317:O319)</f>
        <v>7100</v>
      </c>
      <c r="P316" s="18"/>
    </row>
    <row r="317" spans="1:16" x14ac:dyDescent="0.2">
      <c r="A317" s="69" t="s">
        <v>41</v>
      </c>
      <c r="B317" s="19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19">
        <f>SUM(B317:M317)</f>
        <v>0</v>
      </c>
      <c r="O317" s="18">
        <v>0</v>
      </c>
      <c r="P317" s="18"/>
    </row>
    <row r="318" spans="1:16" x14ac:dyDescent="0.2">
      <c r="A318" s="69" t="s">
        <v>29</v>
      </c>
      <c r="B318" s="19">
        <v>15</v>
      </c>
      <c r="C318" s="26">
        <v>135</v>
      </c>
      <c r="D318" s="26">
        <v>891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4500</v>
      </c>
      <c r="L318" s="26">
        <v>0</v>
      </c>
      <c r="M318" s="26">
        <v>0</v>
      </c>
      <c r="N318" s="19">
        <f>SUM(B318:M318)</f>
        <v>5541</v>
      </c>
      <c r="O318" s="18">
        <v>6600</v>
      </c>
      <c r="P318" s="18"/>
    </row>
    <row r="319" spans="1:16" x14ac:dyDescent="0.2">
      <c r="A319" s="69" t="s">
        <v>30</v>
      </c>
      <c r="B319" s="18">
        <v>0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19">
        <f>SUM(B319:M319)</f>
        <v>0</v>
      </c>
      <c r="O319" s="18">
        <v>500</v>
      </c>
      <c r="P319" s="18"/>
    </row>
    <row r="320" spans="1:16" x14ac:dyDescent="0.2">
      <c r="B320" s="18"/>
      <c r="C320" s="18"/>
      <c r="D320" s="18"/>
      <c r="E320" s="28"/>
      <c r="F320" s="28"/>
      <c r="G320" s="28"/>
      <c r="H320" s="28"/>
      <c r="I320" s="28"/>
      <c r="J320" s="28"/>
      <c r="K320" s="28"/>
      <c r="L320" s="18"/>
      <c r="M320" s="18"/>
      <c r="N320" s="19"/>
      <c r="O320" s="18"/>
    </row>
    <row r="321" spans="1:16" x14ac:dyDescent="0.2">
      <c r="A321" s="55" t="s">
        <v>44</v>
      </c>
      <c r="B321" s="18">
        <f t="shared" ref="B321:G321" si="55">SUM(B322:B323)</f>
        <v>0</v>
      </c>
      <c r="C321" s="18">
        <f t="shared" si="55"/>
        <v>0</v>
      </c>
      <c r="D321" s="18">
        <f t="shared" si="55"/>
        <v>0</v>
      </c>
      <c r="E321" s="18">
        <f t="shared" si="55"/>
        <v>0</v>
      </c>
      <c r="F321" s="18">
        <f t="shared" si="55"/>
        <v>0</v>
      </c>
      <c r="G321" s="18">
        <f t="shared" si="55"/>
        <v>0</v>
      </c>
      <c r="H321" s="18">
        <f t="shared" ref="H321:I321" si="56">SUM(H322:H323)</f>
        <v>0</v>
      </c>
      <c r="I321" s="18">
        <f t="shared" si="56"/>
        <v>0</v>
      </c>
      <c r="J321" s="18">
        <f t="shared" ref="J321:L321" si="57">SUM(J322:J323)</f>
        <v>0</v>
      </c>
      <c r="K321" s="18">
        <f t="shared" si="57"/>
        <v>0</v>
      </c>
      <c r="L321" s="18">
        <f t="shared" si="57"/>
        <v>0</v>
      </c>
      <c r="M321" s="18">
        <f t="shared" ref="M321" si="58">SUM(M322:M323)</f>
        <v>0</v>
      </c>
      <c r="N321" s="18">
        <f>SUM(N322:N323)</f>
        <v>0</v>
      </c>
      <c r="O321" s="18">
        <f>SUM(O322:O323)</f>
        <v>2000</v>
      </c>
      <c r="P321" s="18"/>
    </row>
    <row r="322" spans="1:16" x14ac:dyDescent="0.2">
      <c r="A322" s="69" t="s">
        <v>96</v>
      </c>
      <c r="B322" s="18">
        <v>0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19">
        <f>SUM(B322:M322)</f>
        <v>0</v>
      </c>
      <c r="O322" s="19">
        <f>SUM(C322:N322)</f>
        <v>0</v>
      </c>
      <c r="P322" s="18"/>
    </row>
    <row r="323" spans="1:16" x14ac:dyDescent="0.2">
      <c r="A323" s="69" t="s">
        <v>45</v>
      </c>
      <c r="B323" s="18">
        <v>0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19">
        <f>SUM(B323:M323)</f>
        <v>0</v>
      </c>
      <c r="O323" s="18">
        <v>2000</v>
      </c>
      <c r="P323" s="18"/>
    </row>
    <row r="324" spans="1:16" x14ac:dyDescent="0.2">
      <c r="B324" s="18"/>
      <c r="C324" s="18"/>
      <c r="D324" s="18"/>
      <c r="E324" s="28"/>
      <c r="F324" s="28"/>
      <c r="G324" s="28"/>
      <c r="H324" s="28"/>
      <c r="I324" s="28"/>
      <c r="J324" s="28"/>
      <c r="K324" s="28"/>
      <c r="L324" s="18"/>
      <c r="M324" s="18"/>
      <c r="N324" s="19"/>
      <c r="O324" s="18"/>
    </row>
    <row r="325" spans="1:16" x14ac:dyDescent="0.2">
      <c r="A325" s="55" t="s">
        <v>42</v>
      </c>
      <c r="B325" s="18">
        <f>SUM(B326:B327)</f>
        <v>663</v>
      </c>
      <c r="C325" s="18">
        <f>SUM(C326:C327)</f>
        <v>730</v>
      </c>
      <c r="D325" s="18">
        <f>SUM(D326:D327)</f>
        <v>0</v>
      </c>
      <c r="E325" s="18">
        <f>SUM(E326:E327)</f>
        <v>0</v>
      </c>
      <c r="F325" s="18">
        <f t="shared" ref="F325:G325" si="59">SUM(F326:F327)</f>
        <v>0</v>
      </c>
      <c r="G325" s="18">
        <f t="shared" si="59"/>
        <v>0</v>
      </c>
      <c r="H325" s="18">
        <f t="shared" ref="H325:M325" si="60">SUM(H326:H327)</f>
        <v>0</v>
      </c>
      <c r="I325" s="18">
        <f t="shared" si="60"/>
        <v>1760</v>
      </c>
      <c r="J325" s="18">
        <f t="shared" si="60"/>
        <v>2444</v>
      </c>
      <c r="K325" s="18">
        <f t="shared" si="60"/>
        <v>911</v>
      </c>
      <c r="L325" s="18">
        <f t="shared" si="60"/>
        <v>453</v>
      </c>
      <c r="M325" s="18">
        <f t="shared" si="60"/>
        <v>218</v>
      </c>
      <c r="N325" s="18">
        <f>SUM(N326:N327)</f>
        <v>7179</v>
      </c>
      <c r="O325" s="18">
        <f>SUM(O326:O327)</f>
        <v>9600</v>
      </c>
      <c r="P325" s="18"/>
    </row>
    <row r="326" spans="1:16" x14ac:dyDescent="0.2">
      <c r="A326" s="55" t="s">
        <v>70</v>
      </c>
      <c r="B326" s="18">
        <v>663</v>
      </c>
      <c r="C326" s="26">
        <v>730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1760</v>
      </c>
      <c r="J326" s="26">
        <v>2444</v>
      </c>
      <c r="K326" s="26">
        <v>911</v>
      </c>
      <c r="L326" s="26">
        <v>453</v>
      </c>
      <c r="M326" s="26">
        <v>218</v>
      </c>
      <c r="N326" s="19">
        <f>SUM(B326:M326)</f>
        <v>7179</v>
      </c>
      <c r="O326" s="18">
        <v>9600</v>
      </c>
      <c r="P326" s="18"/>
    </row>
    <row r="327" spans="1:16" x14ac:dyDescent="0.2">
      <c r="A327" s="55" t="s">
        <v>72</v>
      </c>
      <c r="B327" s="18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19">
        <f>SUM(B327:M327)</f>
        <v>0</v>
      </c>
      <c r="O327" s="18">
        <v>0</v>
      </c>
      <c r="P327" s="18"/>
    </row>
    <row r="328" spans="1:16" x14ac:dyDescent="0.2">
      <c r="B328" s="18"/>
      <c r="C328" s="18"/>
      <c r="D328" s="18"/>
      <c r="E328" s="28"/>
      <c r="F328" s="28"/>
      <c r="G328" s="28"/>
      <c r="H328" s="28"/>
      <c r="I328" s="28"/>
      <c r="J328" s="28"/>
      <c r="K328" s="28"/>
      <c r="L328" s="18"/>
      <c r="M328" s="18"/>
      <c r="N328" s="19"/>
    </row>
    <row r="329" spans="1:16" x14ac:dyDescent="0.2">
      <c r="A329" s="69" t="s">
        <v>3</v>
      </c>
      <c r="B329" s="18">
        <f t="shared" ref="B329:H329" si="61">B305+B314+B316+B321+B325</f>
        <v>11149</v>
      </c>
      <c r="C329" s="18">
        <f t="shared" si="61"/>
        <v>16641</v>
      </c>
      <c r="D329" s="18">
        <f t="shared" si="61"/>
        <v>7445</v>
      </c>
      <c r="E329" s="18">
        <f t="shared" si="61"/>
        <v>16077</v>
      </c>
      <c r="F329" s="26">
        <f t="shared" si="61"/>
        <v>34365</v>
      </c>
      <c r="G329" s="26">
        <f t="shared" si="61"/>
        <v>15817</v>
      </c>
      <c r="H329" s="26">
        <f t="shared" si="61"/>
        <v>20135</v>
      </c>
      <c r="I329" s="26">
        <f>I305+I314+I316+I321+I325</f>
        <v>17251</v>
      </c>
      <c r="J329" s="26">
        <f>J305+J314+J316+J321+J325</f>
        <v>23284</v>
      </c>
      <c r="K329" s="26">
        <f>K305+K314+K316+K321+K325</f>
        <v>23913</v>
      </c>
      <c r="L329" s="26">
        <f>L305+L314+L316+L321+L325</f>
        <v>10636</v>
      </c>
      <c r="M329" s="26">
        <f>M305+M314+M316+M321+M325</f>
        <v>26107</v>
      </c>
      <c r="N329" s="18">
        <f t="shared" ref="N329:O329" si="62">N305+N314+N316+N321+N325</f>
        <v>222820</v>
      </c>
      <c r="O329" s="18">
        <f t="shared" si="62"/>
        <v>221420</v>
      </c>
      <c r="P329" s="18"/>
    </row>
    <row r="330" spans="1:16" x14ac:dyDescent="0.2">
      <c r="A330" s="69"/>
      <c r="B330" s="18"/>
      <c r="C330" s="18"/>
      <c r="D330" s="18"/>
      <c r="E330" s="18"/>
      <c r="F330" s="26"/>
      <c r="G330" s="26"/>
      <c r="H330" s="26"/>
      <c r="I330" s="26"/>
      <c r="J330" s="26"/>
      <c r="K330" s="26"/>
      <c r="L330" s="26"/>
      <c r="M330" s="26"/>
      <c r="N330" s="18"/>
      <c r="O330" s="18"/>
      <c r="P330" s="18"/>
    </row>
    <row r="331" spans="1:16" x14ac:dyDescent="0.2">
      <c r="A331" s="55" t="s">
        <v>88</v>
      </c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9"/>
    </row>
    <row r="332" spans="1:16" x14ac:dyDescent="0.2">
      <c r="A332" s="68" t="s">
        <v>25</v>
      </c>
      <c r="B332" s="18">
        <f t="shared" ref="B332:M332" si="63">SUM(B333:B339)</f>
        <v>1862</v>
      </c>
      <c r="C332" s="18">
        <f t="shared" si="63"/>
        <v>528</v>
      </c>
      <c r="D332" s="18">
        <f t="shared" si="63"/>
        <v>0</v>
      </c>
      <c r="E332" s="18">
        <f t="shared" si="63"/>
        <v>10215</v>
      </c>
      <c r="F332" s="18">
        <f t="shared" si="63"/>
        <v>38355</v>
      </c>
      <c r="G332" s="18">
        <f t="shared" si="63"/>
        <v>38550</v>
      </c>
      <c r="H332" s="18">
        <f t="shared" si="63"/>
        <v>17501</v>
      </c>
      <c r="I332" s="18">
        <f t="shared" si="63"/>
        <v>14726</v>
      </c>
      <c r="J332" s="18">
        <f t="shared" si="63"/>
        <v>11989</v>
      </c>
      <c r="K332" s="18">
        <f t="shared" si="63"/>
        <v>12414</v>
      </c>
      <c r="L332" s="18">
        <f t="shared" si="63"/>
        <v>539</v>
      </c>
      <c r="M332" s="18">
        <f t="shared" si="63"/>
        <v>2046</v>
      </c>
      <c r="N332" s="18">
        <f>SUM(N333:N339)</f>
        <v>148725</v>
      </c>
      <c r="O332" s="18">
        <f>SUM(O333:O339)</f>
        <v>147660</v>
      </c>
      <c r="P332" s="18"/>
    </row>
    <row r="333" spans="1:16" x14ac:dyDescent="0.2">
      <c r="A333" s="55" t="s">
        <v>19</v>
      </c>
      <c r="B333" s="18">
        <v>0</v>
      </c>
      <c r="C333" s="26">
        <v>0</v>
      </c>
      <c r="D333" s="26">
        <v>0</v>
      </c>
      <c r="E333" s="60">
        <v>220</v>
      </c>
      <c r="F333" s="60">
        <v>134</v>
      </c>
      <c r="G333" s="60">
        <v>600</v>
      </c>
      <c r="H333" s="60">
        <v>7890</v>
      </c>
      <c r="I333" s="60">
        <v>735</v>
      </c>
      <c r="J333" s="60">
        <v>866</v>
      </c>
      <c r="K333" s="60">
        <v>403</v>
      </c>
      <c r="L333" s="60">
        <v>521</v>
      </c>
      <c r="M333" s="60">
        <v>2046</v>
      </c>
      <c r="N333" s="19">
        <f t="shared" ref="N333:N339" si="64">SUM(B333:M333)</f>
        <v>13415</v>
      </c>
      <c r="O333" s="18">
        <v>14740</v>
      </c>
      <c r="P333" s="18"/>
    </row>
    <row r="334" spans="1:16" x14ac:dyDescent="0.2">
      <c r="A334" s="55" t="s">
        <v>32</v>
      </c>
      <c r="B334" s="18">
        <v>244</v>
      </c>
      <c r="C334" s="26">
        <v>444</v>
      </c>
      <c r="D334" s="26">
        <v>0</v>
      </c>
      <c r="E334" s="60">
        <v>21</v>
      </c>
      <c r="F334" s="60">
        <v>498</v>
      </c>
      <c r="G334" s="60">
        <v>1234</v>
      </c>
      <c r="H334" s="60">
        <v>247</v>
      </c>
      <c r="I334" s="60">
        <v>0</v>
      </c>
      <c r="J334" s="60">
        <v>0</v>
      </c>
      <c r="K334" s="60">
        <v>0</v>
      </c>
      <c r="L334" s="60">
        <v>0</v>
      </c>
      <c r="M334" s="60">
        <v>0</v>
      </c>
      <c r="N334" s="19">
        <f t="shared" si="64"/>
        <v>2688</v>
      </c>
      <c r="O334" s="19">
        <v>2000</v>
      </c>
      <c r="P334" s="18"/>
    </row>
    <row r="335" spans="1:16" x14ac:dyDescent="0.2">
      <c r="A335" s="55" t="s">
        <v>27</v>
      </c>
      <c r="B335" s="18">
        <v>0</v>
      </c>
      <c r="C335" s="26">
        <v>0</v>
      </c>
      <c r="D335" s="26">
        <v>0</v>
      </c>
      <c r="E335" s="60">
        <v>0</v>
      </c>
      <c r="F335" s="60">
        <v>0</v>
      </c>
      <c r="G335" s="60">
        <v>0</v>
      </c>
      <c r="H335" s="60">
        <v>0</v>
      </c>
      <c r="I335" s="60">
        <v>0</v>
      </c>
      <c r="J335" s="60">
        <v>0</v>
      </c>
      <c r="K335" s="60">
        <v>0</v>
      </c>
      <c r="L335" s="60">
        <v>0</v>
      </c>
      <c r="M335" s="60">
        <v>0</v>
      </c>
      <c r="N335" s="19">
        <f t="shared" si="64"/>
        <v>0</v>
      </c>
      <c r="O335" s="19">
        <v>0</v>
      </c>
      <c r="P335" s="18"/>
    </row>
    <row r="336" spans="1:16" x14ac:dyDescent="0.2">
      <c r="A336" s="55" t="s">
        <v>13</v>
      </c>
      <c r="B336" s="18">
        <v>0</v>
      </c>
      <c r="C336" s="26">
        <v>0</v>
      </c>
      <c r="D336" s="26">
        <v>0</v>
      </c>
      <c r="E336" s="60">
        <v>6390</v>
      </c>
      <c r="F336" s="60">
        <v>9901</v>
      </c>
      <c r="G336" s="60">
        <v>16518</v>
      </c>
      <c r="H336" s="60">
        <v>3303</v>
      </c>
      <c r="I336" s="60">
        <v>1867</v>
      </c>
      <c r="J336" s="60">
        <v>101</v>
      </c>
      <c r="K336" s="60">
        <v>0</v>
      </c>
      <c r="L336" s="60">
        <v>0</v>
      </c>
      <c r="M336" s="60">
        <v>0</v>
      </c>
      <c r="N336" s="19">
        <f t="shared" si="64"/>
        <v>38080</v>
      </c>
      <c r="O336" s="19">
        <v>38080</v>
      </c>
      <c r="P336" s="18"/>
    </row>
    <row r="337" spans="1:16" x14ac:dyDescent="0.2">
      <c r="A337" s="55" t="s">
        <v>14</v>
      </c>
      <c r="B337" s="18">
        <v>690</v>
      </c>
      <c r="C337" s="26">
        <v>0</v>
      </c>
      <c r="D337" s="26">
        <v>0</v>
      </c>
      <c r="E337" s="60">
        <v>3084</v>
      </c>
      <c r="F337" s="60">
        <v>6236</v>
      </c>
      <c r="G337" s="60">
        <v>18207</v>
      </c>
      <c r="H337" s="60">
        <v>3254</v>
      </c>
      <c r="I337" s="60">
        <v>5005</v>
      </c>
      <c r="J337" s="60">
        <v>6194</v>
      </c>
      <c r="K337" s="60">
        <v>10642</v>
      </c>
      <c r="L337" s="60">
        <v>18</v>
      </c>
      <c r="M337" s="60">
        <v>0</v>
      </c>
      <c r="N337" s="19">
        <f t="shared" si="64"/>
        <v>53330</v>
      </c>
      <c r="O337" s="19">
        <v>52640</v>
      </c>
      <c r="P337" s="18"/>
    </row>
    <row r="338" spans="1:16" x14ac:dyDescent="0.2">
      <c r="A338" s="55" t="s">
        <v>15</v>
      </c>
      <c r="B338" s="18">
        <v>928</v>
      </c>
      <c r="C338" s="26">
        <v>84</v>
      </c>
      <c r="D338" s="26">
        <v>0</v>
      </c>
      <c r="E338" s="60">
        <v>0</v>
      </c>
      <c r="F338" s="60">
        <v>10</v>
      </c>
      <c r="G338" s="60">
        <v>940</v>
      </c>
      <c r="H338" s="60">
        <v>1619</v>
      </c>
      <c r="I338" s="60">
        <v>5556</v>
      </c>
      <c r="J338" s="60">
        <v>2595</v>
      </c>
      <c r="K338" s="60">
        <v>0</v>
      </c>
      <c r="L338" s="60">
        <v>0</v>
      </c>
      <c r="M338" s="60">
        <v>0</v>
      </c>
      <c r="N338" s="19">
        <f t="shared" si="64"/>
        <v>11732</v>
      </c>
      <c r="O338" s="19">
        <v>10720</v>
      </c>
      <c r="P338" s="18"/>
    </row>
    <row r="339" spans="1:16" x14ac:dyDescent="0.2">
      <c r="A339" s="55" t="s">
        <v>16</v>
      </c>
      <c r="B339" s="18">
        <v>0</v>
      </c>
      <c r="C339" s="26">
        <v>0</v>
      </c>
      <c r="D339" s="26">
        <v>0</v>
      </c>
      <c r="E339" s="60">
        <v>500</v>
      </c>
      <c r="F339" s="60">
        <v>21576</v>
      </c>
      <c r="G339" s="60">
        <v>1051</v>
      </c>
      <c r="H339" s="60">
        <v>1188</v>
      </c>
      <c r="I339" s="60">
        <v>1563</v>
      </c>
      <c r="J339" s="60">
        <v>2233</v>
      </c>
      <c r="K339" s="60">
        <v>1369</v>
      </c>
      <c r="L339" s="60">
        <v>0</v>
      </c>
      <c r="M339" s="60">
        <v>0</v>
      </c>
      <c r="N339" s="19">
        <f t="shared" si="64"/>
        <v>29480</v>
      </c>
      <c r="O339" s="19">
        <v>29480</v>
      </c>
      <c r="P339" s="18"/>
    </row>
    <row r="340" spans="1:16" x14ac:dyDescent="0.2">
      <c r="B340" s="18"/>
      <c r="C340" s="18"/>
      <c r="D340" s="18"/>
      <c r="E340" s="28"/>
      <c r="F340" s="28"/>
      <c r="G340" s="28"/>
      <c r="H340" s="28"/>
      <c r="I340" s="28"/>
      <c r="J340" s="28"/>
      <c r="K340" s="28"/>
      <c r="L340" s="18"/>
      <c r="M340" s="18"/>
      <c r="N340" s="19"/>
      <c r="O340" s="18"/>
    </row>
    <row r="341" spans="1:16" x14ac:dyDescent="0.2">
      <c r="A341" s="55" t="s">
        <v>28</v>
      </c>
      <c r="B341" s="18">
        <v>9595</v>
      </c>
      <c r="C341" s="26">
        <v>4046</v>
      </c>
      <c r="D341" s="26">
        <v>4379</v>
      </c>
      <c r="E341" s="60">
        <v>427</v>
      </c>
      <c r="F341" s="60">
        <v>1450</v>
      </c>
      <c r="G341" s="60">
        <v>4089</v>
      </c>
      <c r="H341" s="60">
        <v>6820</v>
      </c>
      <c r="I341" s="60">
        <v>2231</v>
      </c>
      <c r="J341" s="60">
        <v>3918</v>
      </c>
      <c r="K341" s="60">
        <v>6105</v>
      </c>
      <c r="L341" s="60">
        <v>4679</v>
      </c>
      <c r="M341" s="60">
        <v>8774</v>
      </c>
      <c r="N341" s="19">
        <f>SUM(B341:M341)</f>
        <v>56513</v>
      </c>
      <c r="O341" s="18">
        <v>58250</v>
      </c>
      <c r="P341" s="18"/>
    </row>
    <row r="342" spans="1:16" x14ac:dyDescent="0.2">
      <c r="B342" s="18"/>
      <c r="C342" s="18"/>
      <c r="D342" s="18"/>
      <c r="E342" s="28"/>
      <c r="F342" s="28"/>
      <c r="G342" s="28"/>
      <c r="H342" s="28"/>
      <c r="I342" s="28"/>
      <c r="J342" s="28"/>
      <c r="K342" s="28"/>
      <c r="L342" s="18"/>
      <c r="M342" s="18"/>
      <c r="N342" s="19"/>
      <c r="O342" s="18"/>
    </row>
    <row r="343" spans="1:16" x14ac:dyDescent="0.2">
      <c r="A343" s="55" t="s">
        <v>46</v>
      </c>
      <c r="B343" s="18">
        <f t="shared" ref="B343:M343" si="65">SUM(B344:B346)</f>
        <v>250</v>
      </c>
      <c r="C343" s="18">
        <f t="shared" si="65"/>
        <v>250</v>
      </c>
      <c r="D343" s="18">
        <f t="shared" si="65"/>
        <v>0</v>
      </c>
      <c r="E343" s="18">
        <f t="shared" si="65"/>
        <v>0</v>
      </c>
      <c r="F343" s="18">
        <f t="shared" si="65"/>
        <v>0</v>
      </c>
      <c r="G343" s="18">
        <f t="shared" si="65"/>
        <v>0</v>
      </c>
      <c r="H343" s="18">
        <f t="shared" si="65"/>
        <v>0</v>
      </c>
      <c r="I343" s="18">
        <f t="shared" si="65"/>
        <v>3686</v>
      </c>
      <c r="J343" s="18">
        <f t="shared" si="65"/>
        <v>0</v>
      </c>
      <c r="K343" s="18">
        <f t="shared" si="65"/>
        <v>0</v>
      </c>
      <c r="L343" s="18">
        <f t="shared" si="65"/>
        <v>0</v>
      </c>
      <c r="M343" s="18">
        <f t="shared" si="65"/>
        <v>0</v>
      </c>
      <c r="N343" s="18">
        <f>SUM(N344:N346)</f>
        <v>4186</v>
      </c>
      <c r="O343" s="18">
        <f>SUM(O344:O346)</f>
        <v>7660</v>
      </c>
      <c r="P343" s="18"/>
    </row>
    <row r="344" spans="1:16" x14ac:dyDescent="0.2">
      <c r="A344" s="69" t="s">
        <v>41</v>
      </c>
      <c r="B344" s="19">
        <v>0</v>
      </c>
      <c r="C344" s="26">
        <v>0</v>
      </c>
      <c r="D344" s="26">
        <v>0</v>
      </c>
      <c r="E344" s="60">
        <v>0</v>
      </c>
      <c r="F344" s="60">
        <v>0</v>
      </c>
      <c r="G344" s="60">
        <v>0</v>
      </c>
      <c r="H344" s="60">
        <v>0</v>
      </c>
      <c r="I344" s="60">
        <v>140</v>
      </c>
      <c r="J344" s="60">
        <v>0</v>
      </c>
      <c r="K344" s="60">
        <v>0</v>
      </c>
      <c r="L344" s="60">
        <v>0</v>
      </c>
      <c r="M344" s="60">
        <v>0</v>
      </c>
      <c r="N344" s="19">
        <f>SUM(B344:M344)</f>
        <v>140</v>
      </c>
      <c r="O344" s="18">
        <v>560</v>
      </c>
      <c r="P344" s="18"/>
    </row>
    <row r="345" spans="1:16" x14ac:dyDescent="0.2">
      <c r="A345" s="69" t="s">
        <v>29</v>
      </c>
      <c r="B345" s="19">
        <v>0</v>
      </c>
      <c r="C345" s="26">
        <v>0</v>
      </c>
      <c r="D345" s="26">
        <v>0</v>
      </c>
      <c r="E345" s="60">
        <v>0</v>
      </c>
      <c r="F345" s="60">
        <v>0</v>
      </c>
      <c r="G345" s="60">
        <v>0</v>
      </c>
      <c r="H345" s="60">
        <v>0</v>
      </c>
      <c r="I345" s="60">
        <v>3546</v>
      </c>
      <c r="J345" s="60">
        <v>0</v>
      </c>
      <c r="K345" s="60">
        <v>0</v>
      </c>
      <c r="L345" s="60">
        <v>0</v>
      </c>
      <c r="M345" s="60">
        <v>0</v>
      </c>
      <c r="N345" s="19">
        <f>SUM(B345:M345)</f>
        <v>3546</v>
      </c>
      <c r="O345" s="18">
        <v>6600</v>
      </c>
      <c r="P345" s="18"/>
    </row>
    <row r="346" spans="1:16" x14ac:dyDescent="0.2">
      <c r="A346" s="69" t="s">
        <v>30</v>
      </c>
      <c r="B346" s="18">
        <v>250</v>
      </c>
      <c r="C346" s="26">
        <v>250</v>
      </c>
      <c r="D346" s="26">
        <v>0</v>
      </c>
      <c r="E346" s="60">
        <v>0</v>
      </c>
      <c r="F346" s="60">
        <v>0</v>
      </c>
      <c r="G346" s="60">
        <v>0</v>
      </c>
      <c r="H346" s="60">
        <v>0</v>
      </c>
      <c r="I346" s="60">
        <v>0</v>
      </c>
      <c r="J346" s="60">
        <v>0</v>
      </c>
      <c r="K346" s="60">
        <v>0</v>
      </c>
      <c r="L346" s="60">
        <v>0</v>
      </c>
      <c r="M346" s="60">
        <v>0</v>
      </c>
      <c r="N346" s="19">
        <f>SUM(B346:M346)</f>
        <v>500</v>
      </c>
      <c r="O346" s="18">
        <v>500</v>
      </c>
      <c r="P346" s="18"/>
    </row>
    <row r="347" spans="1:16" x14ac:dyDescent="0.2">
      <c r="B347" s="18"/>
      <c r="C347" s="18"/>
      <c r="D347" s="18"/>
      <c r="E347" s="28"/>
      <c r="F347" s="28"/>
      <c r="G347" s="28"/>
      <c r="H347" s="28"/>
      <c r="I347" s="28"/>
      <c r="J347" s="28"/>
      <c r="K347" s="28"/>
      <c r="L347" s="18"/>
      <c r="M347" s="18"/>
      <c r="N347" s="19"/>
      <c r="O347" s="18"/>
    </row>
    <row r="348" spans="1:16" x14ac:dyDescent="0.2">
      <c r="A348" s="55" t="s">
        <v>44</v>
      </c>
      <c r="B348" s="18">
        <f t="shared" ref="B348:M348" si="66">SUM(B349:B350)</f>
        <v>0</v>
      </c>
      <c r="C348" s="18">
        <f t="shared" si="66"/>
        <v>0</v>
      </c>
      <c r="D348" s="18">
        <f t="shared" si="66"/>
        <v>0</v>
      </c>
      <c r="E348" s="18">
        <f t="shared" si="66"/>
        <v>0</v>
      </c>
      <c r="F348" s="18">
        <f t="shared" si="66"/>
        <v>0</v>
      </c>
      <c r="G348" s="18">
        <f t="shared" si="66"/>
        <v>0</v>
      </c>
      <c r="H348" s="18">
        <f t="shared" si="66"/>
        <v>0</v>
      </c>
      <c r="I348" s="18">
        <f t="shared" si="66"/>
        <v>0</v>
      </c>
      <c r="J348" s="18">
        <f t="shared" si="66"/>
        <v>0</v>
      </c>
      <c r="K348" s="18">
        <f t="shared" si="66"/>
        <v>0</v>
      </c>
      <c r="L348" s="18">
        <f t="shared" si="66"/>
        <v>0</v>
      </c>
      <c r="M348" s="18">
        <f t="shared" si="66"/>
        <v>0</v>
      </c>
      <c r="N348" s="18">
        <f>SUM(N349:N350)</f>
        <v>0</v>
      </c>
      <c r="O348" s="18">
        <f>SUM(O349:O350)</f>
        <v>2000</v>
      </c>
      <c r="P348" s="18"/>
    </row>
    <row r="349" spans="1:16" x14ac:dyDescent="0.2">
      <c r="A349" s="69" t="s">
        <v>96</v>
      </c>
      <c r="B349" s="18">
        <v>0</v>
      </c>
      <c r="C349" s="26">
        <v>0</v>
      </c>
      <c r="D349" s="26">
        <v>0</v>
      </c>
      <c r="E349" s="60">
        <v>0</v>
      </c>
      <c r="F349" s="60">
        <v>0</v>
      </c>
      <c r="G349" s="60">
        <v>0</v>
      </c>
      <c r="H349" s="60">
        <v>0</v>
      </c>
      <c r="I349" s="60">
        <v>0</v>
      </c>
      <c r="J349" s="60">
        <v>0</v>
      </c>
      <c r="K349" s="60">
        <v>0</v>
      </c>
      <c r="L349" s="60">
        <v>0</v>
      </c>
      <c r="M349" s="60">
        <v>0</v>
      </c>
      <c r="N349" s="19">
        <f>SUM(B349:M349)</f>
        <v>0</v>
      </c>
      <c r="O349" s="19">
        <f>SUM(C349:N349)</f>
        <v>0</v>
      </c>
      <c r="P349" s="18"/>
    </row>
    <row r="350" spans="1:16" x14ac:dyDescent="0.2">
      <c r="A350" s="69" t="s">
        <v>45</v>
      </c>
      <c r="B350" s="18">
        <v>0</v>
      </c>
      <c r="C350" s="26">
        <v>0</v>
      </c>
      <c r="D350" s="26">
        <v>0</v>
      </c>
      <c r="E350" s="60">
        <v>0</v>
      </c>
      <c r="F350" s="60">
        <v>0</v>
      </c>
      <c r="G350" s="60">
        <v>0</v>
      </c>
      <c r="H350" s="60">
        <v>0</v>
      </c>
      <c r="I350" s="60">
        <v>0</v>
      </c>
      <c r="J350" s="60">
        <v>0</v>
      </c>
      <c r="K350" s="60">
        <v>0</v>
      </c>
      <c r="L350" s="60">
        <v>0</v>
      </c>
      <c r="M350" s="60">
        <v>0</v>
      </c>
      <c r="N350" s="19">
        <f>SUM(B350:M350)</f>
        <v>0</v>
      </c>
      <c r="O350" s="18">
        <v>2000</v>
      </c>
      <c r="P350" s="18"/>
    </row>
    <row r="351" spans="1:16" x14ac:dyDescent="0.2">
      <c r="B351" s="18"/>
      <c r="C351" s="18"/>
      <c r="D351" s="18"/>
      <c r="E351" s="28"/>
      <c r="F351" s="28"/>
      <c r="G351" s="28"/>
      <c r="H351" s="28"/>
      <c r="I351" s="28"/>
      <c r="J351" s="28"/>
      <c r="K351" s="28"/>
      <c r="L351" s="18"/>
      <c r="M351" s="18"/>
      <c r="N351" s="19"/>
      <c r="O351" s="18"/>
    </row>
    <row r="352" spans="1:16" x14ac:dyDescent="0.2">
      <c r="A352" s="55" t="s">
        <v>42</v>
      </c>
      <c r="B352" s="18">
        <f>SUM(B353:B354)</f>
        <v>1578</v>
      </c>
      <c r="C352" s="18">
        <f>SUM(C353:C354)</f>
        <v>2113</v>
      </c>
      <c r="D352" s="18">
        <f>SUM(D353:D354)</f>
        <v>0</v>
      </c>
      <c r="E352" s="18">
        <f>SUM(E353:E354)</f>
        <v>0</v>
      </c>
      <c r="F352" s="18">
        <f t="shared" ref="F352:M352" si="67">SUM(F353:F354)</f>
        <v>0</v>
      </c>
      <c r="G352" s="18">
        <f t="shared" si="67"/>
        <v>0</v>
      </c>
      <c r="H352" s="18">
        <f t="shared" si="67"/>
        <v>0</v>
      </c>
      <c r="I352" s="18">
        <f t="shared" si="67"/>
        <v>0</v>
      </c>
      <c r="J352" s="18">
        <f t="shared" si="67"/>
        <v>0</v>
      </c>
      <c r="K352" s="18">
        <f t="shared" si="67"/>
        <v>0</v>
      </c>
      <c r="L352" s="18">
        <f t="shared" si="67"/>
        <v>19</v>
      </c>
      <c r="M352" s="18">
        <f t="shared" si="67"/>
        <v>1466</v>
      </c>
      <c r="N352" s="18">
        <f>SUM(N353:N354)</f>
        <v>5176</v>
      </c>
      <c r="O352" s="18">
        <f>SUM(O353:O354)</f>
        <v>9600</v>
      </c>
      <c r="P352" s="18"/>
    </row>
    <row r="353" spans="1:16" x14ac:dyDescent="0.2">
      <c r="A353" s="55" t="s">
        <v>70</v>
      </c>
      <c r="B353" s="18">
        <v>1578</v>
      </c>
      <c r="C353" s="26">
        <v>2113</v>
      </c>
      <c r="D353" s="26">
        <v>0</v>
      </c>
      <c r="E353" s="60">
        <v>0</v>
      </c>
      <c r="F353" s="60">
        <v>0</v>
      </c>
      <c r="G353" s="60">
        <v>0</v>
      </c>
      <c r="H353" s="60">
        <v>0</v>
      </c>
      <c r="I353" s="60">
        <v>0</v>
      </c>
      <c r="J353" s="60">
        <v>0</v>
      </c>
      <c r="K353" s="60">
        <v>0</v>
      </c>
      <c r="L353" s="60">
        <v>19</v>
      </c>
      <c r="M353" s="60">
        <v>1466</v>
      </c>
      <c r="N353" s="19">
        <f>SUM(B353:M353)</f>
        <v>5176</v>
      </c>
      <c r="O353" s="18">
        <v>9600</v>
      </c>
      <c r="P353" s="18"/>
    </row>
    <row r="354" spans="1:16" x14ac:dyDescent="0.2">
      <c r="A354" s="55" t="s">
        <v>89</v>
      </c>
      <c r="B354" s="18">
        <v>0</v>
      </c>
      <c r="C354" s="26">
        <v>0</v>
      </c>
      <c r="D354" s="26">
        <v>0</v>
      </c>
      <c r="E354" s="60">
        <v>0</v>
      </c>
      <c r="F354" s="60">
        <v>0</v>
      </c>
      <c r="G354" s="60">
        <v>0</v>
      </c>
      <c r="H354" s="60">
        <v>0</v>
      </c>
      <c r="I354" s="60">
        <v>0</v>
      </c>
      <c r="J354" s="60">
        <v>0</v>
      </c>
      <c r="K354" s="60">
        <v>0</v>
      </c>
      <c r="L354" s="60">
        <v>0</v>
      </c>
      <c r="M354" s="60">
        <v>0</v>
      </c>
      <c r="N354" s="19">
        <f>SUM(B354:M354)</f>
        <v>0</v>
      </c>
      <c r="O354" s="18">
        <v>0</v>
      </c>
      <c r="P354" s="18"/>
    </row>
    <row r="355" spans="1:16" x14ac:dyDescent="0.2">
      <c r="B355" s="18"/>
      <c r="C355" s="18"/>
      <c r="D355" s="18"/>
      <c r="E355" s="28"/>
      <c r="F355" s="28"/>
      <c r="G355" s="28"/>
      <c r="H355" s="28"/>
      <c r="I355" s="28"/>
      <c r="J355" s="28"/>
      <c r="K355" s="28"/>
      <c r="L355" s="18"/>
      <c r="M355" s="18"/>
      <c r="N355" s="19"/>
    </row>
    <row r="356" spans="1:16" x14ac:dyDescent="0.2">
      <c r="A356" s="69" t="s">
        <v>3</v>
      </c>
      <c r="B356" s="18">
        <f t="shared" ref="B356:M356" si="68">B332+B341+B343+B348+B352</f>
        <v>13285</v>
      </c>
      <c r="C356" s="18">
        <f t="shared" si="68"/>
        <v>6937</v>
      </c>
      <c r="D356" s="18">
        <f t="shared" si="68"/>
        <v>4379</v>
      </c>
      <c r="E356" s="18">
        <f t="shared" si="68"/>
        <v>10642</v>
      </c>
      <c r="F356" s="18">
        <f t="shared" si="68"/>
        <v>39805</v>
      </c>
      <c r="G356" s="18">
        <f t="shared" si="68"/>
        <v>42639</v>
      </c>
      <c r="H356" s="19">
        <f t="shared" si="68"/>
        <v>24321</v>
      </c>
      <c r="I356" s="19">
        <f t="shared" si="68"/>
        <v>20643</v>
      </c>
      <c r="J356" s="19">
        <f t="shared" si="68"/>
        <v>15907</v>
      </c>
      <c r="K356" s="19">
        <f t="shared" si="68"/>
        <v>18519</v>
      </c>
      <c r="L356" s="19">
        <f t="shared" si="68"/>
        <v>5237</v>
      </c>
      <c r="M356" s="19">
        <f t="shared" si="68"/>
        <v>12286</v>
      </c>
      <c r="N356" s="18">
        <f t="shared" ref="N356:O356" si="69">N332+N341+N343+N348+N352</f>
        <v>214600</v>
      </c>
      <c r="O356" s="18">
        <f t="shared" si="69"/>
        <v>225170</v>
      </c>
      <c r="P356" s="18"/>
    </row>
    <row r="357" spans="1:16" x14ac:dyDescent="0.2">
      <c r="A357" s="69"/>
      <c r="B357" s="18"/>
      <c r="C357" s="18"/>
      <c r="D357" s="18"/>
      <c r="E357" s="18"/>
      <c r="F357" s="18"/>
      <c r="G357" s="18"/>
      <c r="H357" s="19"/>
      <c r="I357" s="19"/>
      <c r="J357" s="19"/>
      <c r="K357" s="19"/>
      <c r="L357" s="19"/>
      <c r="M357" s="19"/>
      <c r="N357" s="18"/>
      <c r="O357" s="18"/>
      <c r="P357" s="18"/>
    </row>
    <row r="358" spans="1:16" x14ac:dyDescent="0.2">
      <c r="A358" s="55" t="s">
        <v>93</v>
      </c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9"/>
    </row>
    <row r="359" spans="1:16" x14ac:dyDescent="0.2">
      <c r="A359" s="68" t="s">
        <v>25</v>
      </c>
      <c r="B359" s="18">
        <f t="shared" ref="B359:M359" si="70">SUM(B360:B366)</f>
        <v>357</v>
      </c>
      <c r="C359" s="18">
        <f t="shared" si="70"/>
        <v>364</v>
      </c>
      <c r="D359" s="18">
        <f t="shared" si="70"/>
        <v>0</v>
      </c>
      <c r="E359" s="18">
        <f t="shared" si="70"/>
        <v>28428</v>
      </c>
      <c r="F359" s="18">
        <f t="shared" si="70"/>
        <v>14382</v>
      </c>
      <c r="G359" s="18">
        <f t="shared" si="70"/>
        <v>32863</v>
      </c>
      <c r="H359" s="18">
        <f t="shared" si="70"/>
        <v>17275</v>
      </c>
      <c r="I359" s="18">
        <f t="shared" si="70"/>
        <v>13775</v>
      </c>
      <c r="J359" s="18">
        <f t="shared" si="70"/>
        <v>18561</v>
      </c>
      <c r="K359" s="18">
        <f t="shared" si="70"/>
        <v>4932</v>
      </c>
      <c r="L359" s="18">
        <f t="shared" si="70"/>
        <v>5585</v>
      </c>
      <c r="M359" s="18">
        <f t="shared" si="70"/>
        <v>6297</v>
      </c>
      <c r="N359" s="18">
        <f>SUM(N360:N366)</f>
        <v>142819</v>
      </c>
      <c r="O359" s="18">
        <f>SUM(O360:O366)</f>
        <v>150100</v>
      </c>
      <c r="P359" s="18"/>
    </row>
    <row r="360" spans="1:16" x14ac:dyDescent="0.2">
      <c r="A360" s="55" t="s">
        <v>19</v>
      </c>
      <c r="B360" s="18">
        <v>357</v>
      </c>
      <c r="C360" s="60">
        <v>364</v>
      </c>
      <c r="D360" s="60">
        <v>0</v>
      </c>
      <c r="E360" s="60">
        <v>422</v>
      </c>
      <c r="F360" s="60">
        <v>1259</v>
      </c>
      <c r="G360" s="60">
        <v>547</v>
      </c>
      <c r="H360" s="60">
        <v>7921</v>
      </c>
      <c r="I360" s="60">
        <v>1051</v>
      </c>
      <c r="J360" s="60">
        <v>888</v>
      </c>
      <c r="K360" s="60">
        <v>221</v>
      </c>
      <c r="L360" s="60">
        <v>1657</v>
      </c>
      <c r="M360" s="60">
        <v>306</v>
      </c>
      <c r="N360" s="19">
        <f t="shared" ref="N360:N366" si="71">SUM(B360:M360)</f>
        <v>14993</v>
      </c>
      <c r="O360" s="18">
        <v>14960</v>
      </c>
      <c r="P360" s="18"/>
    </row>
    <row r="361" spans="1:16" x14ac:dyDescent="0.2">
      <c r="A361" s="55" t="s">
        <v>32</v>
      </c>
      <c r="B361" s="18">
        <v>0</v>
      </c>
      <c r="C361" s="60">
        <v>0</v>
      </c>
      <c r="D361" s="60">
        <v>0</v>
      </c>
      <c r="E361" s="60">
        <v>0</v>
      </c>
      <c r="F361" s="60">
        <v>347</v>
      </c>
      <c r="G361" s="60">
        <v>42</v>
      </c>
      <c r="H361" s="60">
        <v>0</v>
      </c>
      <c r="I361" s="60">
        <v>80</v>
      </c>
      <c r="J361" s="60">
        <v>0</v>
      </c>
      <c r="K361" s="60">
        <v>100</v>
      </c>
      <c r="L361" s="60">
        <v>140</v>
      </c>
      <c r="M361" s="60">
        <v>136</v>
      </c>
      <c r="N361" s="19">
        <f t="shared" si="71"/>
        <v>845</v>
      </c>
      <c r="O361" s="19">
        <v>2000</v>
      </c>
      <c r="P361" s="18"/>
    </row>
    <row r="362" spans="1:16" x14ac:dyDescent="0.2">
      <c r="A362" s="55" t="s">
        <v>27</v>
      </c>
      <c r="B362" s="18">
        <v>0</v>
      </c>
      <c r="C362" s="60">
        <v>0</v>
      </c>
      <c r="D362" s="60">
        <v>0</v>
      </c>
      <c r="E362" s="60">
        <v>0</v>
      </c>
      <c r="F362" s="60">
        <v>0</v>
      </c>
      <c r="G362" s="60">
        <v>0</v>
      </c>
      <c r="H362" s="60">
        <v>0</v>
      </c>
      <c r="I362" s="60">
        <v>0</v>
      </c>
      <c r="J362" s="60">
        <v>0</v>
      </c>
      <c r="K362" s="60">
        <v>0</v>
      </c>
      <c r="L362" s="60">
        <v>0</v>
      </c>
      <c r="M362" s="60">
        <v>0</v>
      </c>
      <c r="N362" s="19">
        <f t="shared" si="71"/>
        <v>0</v>
      </c>
      <c r="O362" s="19">
        <v>0</v>
      </c>
      <c r="P362" s="18"/>
    </row>
    <row r="363" spans="1:16" x14ac:dyDescent="0.2">
      <c r="A363" s="55" t="s">
        <v>13</v>
      </c>
      <c r="B363" s="18">
        <v>0</v>
      </c>
      <c r="C363" s="60">
        <v>0</v>
      </c>
      <c r="D363" s="60">
        <v>0</v>
      </c>
      <c r="E363" s="60">
        <v>21532</v>
      </c>
      <c r="F363" s="60">
        <v>877</v>
      </c>
      <c r="G363" s="60">
        <v>8808</v>
      </c>
      <c r="H363" s="60">
        <v>1398</v>
      </c>
      <c r="I363" s="60">
        <v>2264</v>
      </c>
      <c r="J363" s="60">
        <v>1525</v>
      </c>
      <c r="K363" s="60">
        <v>1303</v>
      </c>
      <c r="L363" s="60">
        <v>553</v>
      </c>
      <c r="M363" s="60">
        <v>149</v>
      </c>
      <c r="N363" s="19">
        <f t="shared" si="71"/>
        <v>38409</v>
      </c>
      <c r="O363" s="19">
        <v>38760</v>
      </c>
      <c r="P363" s="18"/>
    </row>
    <row r="364" spans="1:16" x14ac:dyDescent="0.2">
      <c r="A364" s="55" t="s">
        <v>14</v>
      </c>
      <c r="B364" s="18">
        <v>0</v>
      </c>
      <c r="C364" s="60">
        <v>0</v>
      </c>
      <c r="D364" s="60">
        <v>0</v>
      </c>
      <c r="E364" s="60">
        <v>5684</v>
      </c>
      <c r="F364" s="60">
        <v>9575</v>
      </c>
      <c r="G364" s="60">
        <v>9038</v>
      </c>
      <c r="H364" s="60">
        <v>5006</v>
      </c>
      <c r="I364" s="60">
        <v>7374</v>
      </c>
      <c r="J364" s="60">
        <v>3813</v>
      </c>
      <c r="K364" s="60">
        <v>2649</v>
      </c>
      <c r="L364" s="60">
        <v>2570</v>
      </c>
      <c r="M364" s="60">
        <v>3676</v>
      </c>
      <c r="N364" s="19">
        <f t="shared" si="71"/>
        <v>49385</v>
      </c>
      <c r="O364" s="19">
        <v>53580</v>
      </c>
      <c r="P364" s="18"/>
    </row>
    <row r="365" spans="1:16" x14ac:dyDescent="0.2">
      <c r="A365" s="55" t="s">
        <v>15</v>
      </c>
      <c r="B365" s="18">
        <v>0</v>
      </c>
      <c r="C365" s="60">
        <v>0</v>
      </c>
      <c r="D365" s="60">
        <v>0</v>
      </c>
      <c r="E365" s="60">
        <v>0</v>
      </c>
      <c r="F365" s="60">
        <v>500</v>
      </c>
      <c r="G365" s="60">
        <v>500</v>
      </c>
      <c r="H365" s="60">
        <v>2434</v>
      </c>
      <c r="I365" s="60">
        <v>2968</v>
      </c>
      <c r="J365" s="60">
        <v>3964</v>
      </c>
      <c r="K365" s="60">
        <v>0</v>
      </c>
      <c r="L365" s="60">
        <v>0</v>
      </c>
      <c r="M365" s="60">
        <v>250</v>
      </c>
      <c r="N365" s="19">
        <f t="shared" si="71"/>
        <v>10616</v>
      </c>
      <c r="O365" s="19">
        <v>10880</v>
      </c>
      <c r="P365" s="18"/>
    </row>
    <row r="366" spans="1:16" x14ac:dyDescent="0.2">
      <c r="A366" s="55" t="s">
        <v>16</v>
      </c>
      <c r="B366" s="18">
        <v>0</v>
      </c>
      <c r="C366" s="60">
        <v>0</v>
      </c>
      <c r="D366" s="60">
        <v>0</v>
      </c>
      <c r="E366" s="60">
        <v>790</v>
      </c>
      <c r="F366" s="60">
        <v>1824</v>
      </c>
      <c r="G366" s="60">
        <v>13928</v>
      </c>
      <c r="H366" s="60">
        <v>516</v>
      </c>
      <c r="I366" s="60">
        <v>38</v>
      </c>
      <c r="J366" s="60">
        <v>8371</v>
      </c>
      <c r="K366" s="60">
        <v>659</v>
      </c>
      <c r="L366" s="60">
        <v>665</v>
      </c>
      <c r="M366" s="60">
        <v>1780</v>
      </c>
      <c r="N366" s="19">
        <f t="shared" si="71"/>
        <v>28571</v>
      </c>
      <c r="O366" s="19">
        <v>29920</v>
      </c>
      <c r="P366" s="18"/>
    </row>
    <row r="367" spans="1:16" x14ac:dyDescent="0.2">
      <c r="B367" s="18"/>
      <c r="C367" s="18"/>
      <c r="D367" s="18"/>
      <c r="E367" s="28"/>
      <c r="F367" s="28"/>
      <c r="G367" s="28"/>
      <c r="H367" s="28"/>
      <c r="I367" s="28"/>
      <c r="J367" s="28"/>
      <c r="K367" s="28"/>
      <c r="L367" s="18"/>
      <c r="M367" s="18"/>
      <c r="N367" s="19"/>
      <c r="O367" s="18"/>
    </row>
    <row r="368" spans="1:16" x14ac:dyDescent="0.2">
      <c r="A368" s="55" t="s">
        <v>28</v>
      </c>
      <c r="B368" s="18">
        <v>8372</v>
      </c>
      <c r="C368" s="60">
        <v>8465</v>
      </c>
      <c r="D368" s="60">
        <v>2052</v>
      </c>
      <c r="E368" s="60">
        <v>683</v>
      </c>
      <c r="F368" s="60">
        <v>1105</v>
      </c>
      <c r="G368" s="60">
        <v>2672</v>
      </c>
      <c r="H368" s="60">
        <v>6355</v>
      </c>
      <c r="I368" s="60">
        <v>3324</v>
      </c>
      <c r="J368" s="60">
        <v>2532</v>
      </c>
      <c r="K368" s="60">
        <v>6525</v>
      </c>
      <c r="L368" s="60">
        <v>8348</v>
      </c>
      <c r="M368" s="60">
        <v>4843</v>
      </c>
      <c r="N368" s="19">
        <f>SUM(B368:M368)</f>
        <v>55276</v>
      </c>
      <c r="O368" s="18">
        <v>59000</v>
      </c>
      <c r="P368" s="18"/>
    </row>
    <row r="369" spans="1:16" x14ac:dyDescent="0.2">
      <c r="B369" s="18"/>
      <c r="C369" s="18"/>
      <c r="D369" s="18"/>
      <c r="E369" s="28"/>
      <c r="F369" s="28"/>
      <c r="G369" s="28"/>
      <c r="H369" s="28"/>
      <c r="I369" s="28"/>
      <c r="J369" s="28"/>
      <c r="K369" s="28"/>
      <c r="L369" s="18"/>
      <c r="M369" s="18"/>
      <c r="N369" s="19"/>
      <c r="O369" s="18"/>
    </row>
    <row r="370" spans="1:16" x14ac:dyDescent="0.2">
      <c r="A370" s="55" t="s">
        <v>46</v>
      </c>
      <c r="B370" s="18">
        <f t="shared" ref="B370:M370" si="72">SUM(B371:B373)</f>
        <v>225</v>
      </c>
      <c r="C370" s="18">
        <f t="shared" si="72"/>
        <v>300</v>
      </c>
      <c r="D370" s="18">
        <f t="shared" si="72"/>
        <v>785</v>
      </c>
      <c r="E370" s="18">
        <f t="shared" si="72"/>
        <v>0</v>
      </c>
      <c r="F370" s="18">
        <f t="shared" si="72"/>
        <v>0</v>
      </c>
      <c r="G370" s="18">
        <f t="shared" si="72"/>
        <v>0</v>
      </c>
      <c r="H370" s="18">
        <f t="shared" si="72"/>
        <v>0</v>
      </c>
      <c r="I370" s="18">
        <f t="shared" si="72"/>
        <v>0</v>
      </c>
      <c r="J370" s="18">
        <f t="shared" si="72"/>
        <v>3297</v>
      </c>
      <c r="K370" s="18">
        <f t="shared" si="72"/>
        <v>164</v>
      </c>
      <c r="L370" s="18">
        <f t="shared" si="72"/>
        <v>908</v>
      </c>
      <c r="M370" s="18">
        <f t="shared" si="72"/>
        <v>259</v>
      </c>
      <c r="N370" s="18">
        <f>SUM(N371:N373)</f>
        <v>5938</v>
      </c>
      <c r="O370" s="18">
        <f>SUM(O371:O373)</f>
        <v>7100</v>
      </c>
      <c r="P370" s="18"/>
    </row>
    <row r="371" spans="1:16" x14ac:dyDescent="0.2">
      <c r="A371" s="69" t="s">
        <v>41</v>
      </c>
      <c r="B371" s="19">
        <v>0</v>
      </c>
      <c r="C371" s="60">
        <v>0</v>
      </c>
      <c r="D371" s="60">
        <v>0</v>
      </c>
      <c r="E371" s="60">
        <v>0</v>
      </c>
      <c r="F371" s="60">
        <v>0</v>
      </c>
      <c r="G371" s="60">
        <v>0</v>
      </c>
      <c r="H371" s="60">
        <v>0</v>
      </c>
      <c r="I371" s="60">
        <v>0</v>
      </c>
      <c r="J371" s="60">
        <v>0</v>
      </c>
      <c r="K371" s="60">
        <v>0</v>
      </c>
      <c r="L371" s="60">
        <v>0</v>
      </c>
      <c r="M371" s="60">
        <v>0</v>
      </c>
      <c r="N371" s="19">
        <f>SUM(B371:M371)</f>
        <v>0</v>
      </c>
      <c r="O371" s="18">
        <v>0</v>
      </c>
      <c r="P371" s="18"/>
    </row>
    <row r="372" spans="1:16" x14ac:dyDescent="0.2">
      <c r="A372" s="69" t="s">
        <v>29</v>
      </c>
      <c r="B372" s="19">
        <v>225</v>
      </c>
      <c r="C372" s="60">
        <v>150</v>
      </c>
      <c r="D372" s="60">
        <v>435</v>
      </c>
      <c r="E372" s="60">
        <v>0</v>
      </c>
      <c r="F372" s="60">
        <v>0</v>
      </c>
      <c r="G372" s="60">
        <v>0</v>
      </c>
      <c r="H372" s="60">
        <v>0</v>
      </c>
      <c r="I372" s="60">
        <v>0</v>
      </c>
      <c r="J372" s="60">
        <v>3297</v>
      </c>
      <c r="K372" s="60">
        <v>164</v>
      </c>
      <c r="L372" s="60">
        <v>908</v>
      </c>
      <c r="M372" s="60">
        <v>259</v>
      </c>
      <c r="N372" s="19">
        <f>SUM(B372:M372)</f>
        <v>5438</v>
      </c>
      <c r="O372" s="18">
        <v>6600</v>
      </c>
      <c r="P372" s="18"/>
    </row>
    <row r="373" spans="1:16" x14ac:dyDescent="0.2">
      <c r="A373" s="69" t="s">
        <v>30</v>
      </c>
      <c r="B373" s="18">
        <v>0</v>
      </c>
      <c r="C373" s="60">
        <v>150</v>
      </c>
      <c r="D373" s="60">
        <v>350</v>
      </c>
      <c r="E373" s="60">
        <v>0</v>
      </c>
      <c r="F373" s="60">
        <v>0</v>
      </c>
      <c r="G373" s="60">
        <v>0</v>
      </c>
      <c r="H373" s="60">
        <v>0</v>
      </c>
      <c r="I373" s="60">
        <v>0</v>
      </c>
      <c r="J373" s="60">
        <v>0</v>
      </c>
      <c r="K373" s="60">
        <v>0</v>
      </c>
      <c r="L373" s="60">
        <v>0</v>
      </c>
      <c r="M373" s="60">
        <v>0</v>
      </c>
      <c r="N373" s="19">
        <f>SUM(B373:M373)</f>
        <v>500</v>
      </c>
      <c r="O373" s="18">
        <v>500</v>
      </c>
      <c r="P373" s="18"/>
    </row>
    <row r="374" spans="1:16" x14ac:dyDescent="0.2">
      <c r="B374" s="18"/>
      <c r="C374" s="18"/>
      <c r="D374" s="18"/>
      <c r="E374" s="28"/>
      <c r="F374" s="28"/>
      <c r="G374" s="28"/>
      <c r="H374" s="28"/>
      <c r="I374" s="28"/>
      <c r="J374" s="28"/>
      <c r="K374" s="28"/>
      <c r="L374" s="18"/>
      <c r="M374" s="18"/>
      <c r="N374" s="19"/>
      <c r="O374" s="18"/>
    </row>
    <row r="375" spans="1:16" x14ac:dyDescent="0.2">
      <c r="A375" s="55" t="s">
        <v>44</v>
      </c>
      <c r="B375" s="18">
        <f t="shared" ref="B375:E375" si="73">SUM(B376:B377)</f>
        <v>0</v>
      </c>
      <c r="C375" s="18">
        <f t="shared" si="73"/>
        <v>0</v>
      </c>
      <c r="D375" s="18">
        <f t="shared" si="73"/>
        <v>0</v>
      </c>
      <c r="E375" s="18">
        <f t="shared" si="73"/>
        <v>0</v>
      </c>
      <c r="F375" s="18">
        <f t="shared" ref="F375:M375" si="74">SUM(F376:F377)</f>
        <v>0</v>
      </c>
      <c r="G375" s="18">
        <f t="shared" si="74"/>
        <v>25</v>
      </c>
      <c r="H375" s="18">
        <f t="shared" si="74"/>
        <v>0</v>
      </c>
      <c r="I375" s="18">
        <f t="shared" si="74"/>
        <v>0</v>
      </c>
      <c r="J375" s="18">
        <f t="shared" si="74"/>
        <v>25</v>
      </c>
      <c r="K375" s="18">
        <f t="shared" si="74"/>
        <v>25</v>
      </c>
      <c r="L375" s="18">
        <f t="shared" si="74"/>
        <v>0</v>
      </c>
      <c r="M375" s="18">
        <f t="shared" si="74"/>
        <v>350</v>
      </c>
      <c r="N375" s="18">
        <f>SUM(N376:N377)</f>
        <v>425</v>
      </c>
      <c r="O375" s="18">
        <f>SUM(O376:O377)</f>
        <v>2000</v>
      </c>
      <c r="P375" s="18"/>
    </row>
    <row r="376" spans="1:16" x14ac:dyDescent="0.2">
      <c r="A376" s="69" t="s">
        <v>96</v>
      </c>
      <c r="B376" s="18">
        <v>0</v>
      </c>
      <c r="C376" s="18">
        <v>0</v>
      </c>
      <c r="D376" s="60">
        <v>0</v>
      </c>
      <c r="E376" s="60">
        <v>0</v>
      </c>
      <c r="F376" s="60">
        <v>0</v>
      </c>
      <c r="G376" s="60">
        <v>0</v>
      </c>
      <c r="H376" s="60">
        <v>0</v>
      </c>
      <c r="I376" s="60">
        <v>0</v>
      </c>
      <c r="J376" s="60">
        <v>0</v>
      </c>
      <c r="K376" s="60">
        <v>0</v>
      </c>
      <c r="L376" s="60">
        <v>0</v>
      </c>
      <c r="M376" s="60">
        <v>0</v>
      </c>
      <c r="N376" s="19">
        <f>SUM(B376:M376)</f>
        <v>0</v>
      </c>
      <c r="O376" s="19">
        <v>0</v>
      </c>
      <c r="P376" s="18"/>
    </row>
    <row r="377" spans="1:16" x14ac:dyDescent="0.2">
      <c r="A377" s="69" t="s">
        <v>45</v>
      </c>
      <c r="B377" s="18">
        <v>0</v>
      </c>
      <c r="C377" s="18">
        <v>0</v>
      </c>
      <c r="D377" s="60">
        <v>0</v>
      </c>
      <c r="E377" s="60">
        <v>0</v>
      </c>
      <c r="F377" s="60">
        <v>0</v>
      </c>
      <c r="G377" s="60">
        <v>25</v>
      </c>
      <c r="H377" s="60">
        <v>0</v>
      </c>
      <c r="I377" s="60">
        <v>0</v>
      </c>
      <c r="J377" s="60">
        <v>25</v>
      </c>
      <c r="K377" s="60">
        <v>25</v>
      </c>
      <c r="L377" s="60">
        <v>0</v>
      </c>
      <c r="M377" s="60">
        <v>350</v>
      </c>
      <c r="N377" s="19">
        <f>SUM(B377:M377)</f>
        <v>425</v>
      </c>
      <c r="O377" s="18">
        <v>2000</v>
      </c>
      <c r="P377" s="18"/>
    </row>
    <row r="378" spans="1:16" x14ac:dyDescent="0.2">
      <c r="B378" s="18"/>
      <c r="C378" s="18"/>
      <c r="D378" s="18"/>
      <c r="E378" s="28"/>
      <c r="F378" s="28"/>
      <c r="G378" s="28"/>
      <c r="H378" s="28"/>
      <c r="I378" s="28"/>
      <c r="J378" s="28"/>
      <c r="K378" s="28"/>
      <c r="L378" s="18"/>
      <c r="M378" s="18"/>
      <c r="N378" s="19"/>
      <c r="O378" s="18"/>
    </row>
    <row r="379" spans="1:16" x14ac:dyDescent="0.2">
      <c r="A379" s="55" t="s">
        <v>42</v>
      </c>
      <c r="B379" s="18">
        <f t="shared" ref="B379:M379" si="75">SUM(B380:B381)</f>
        <v>323</v>
      </c>
      <c r="C379" s="18">
        <f t="shared" si="75"/>
        <v>5167</v>
      </c>
      <c r="D379" s="18">
        <f t="shared" si="75"/>
        <v>2510</v>
      </c>
      <c r="E379" s="18">
        <f t="shared" si="75"/>
        <v>0</v>
      </c>
      <c r="F379" s="18">
        <f t="shared" si="75"/>
        <v>0</v>
      </c>
      <c r="G379" s="18">
        <f t="shared" si="75"/>
        <v>0</v>
      </c>
      <c r="H379" s="18">
        <f t="shared" si="75"/>
        <v>0</v>
      </c>
      <c r="I379" s="18">
        <f t="shared" si="75"/>
        <v>0</v>
      </c>
      <c r="J379" s="18">
        <f t="shared" si="75"/>
        <v>0</v>
      </c>
      <c r="K379" s="18">
        <f t="shared" si="75"/>
        <v>0</v>
      </c>
      <c r="L379" s="18">
        <f t="shared" si="75"/>
        <v>133</v>
      </c>
      <c r="M379" s="18">
        <f t="shared" si="75"/>
        <v>1242</v>
      </c>
      <c r="N379" s="18">
        <f>SUM(N380:N381)</f>
        <v>9375</v>
      </c>
      <c r="O379" s="18">
        <f>SUM(O380:O381)</f>
        <v>9600</v>
      </c>
      <c r="P379" s="18"/>
    </row>
    <row r="380" spans="1:16" x14ac:dyDescent="0.2">
      <c r="A380" s="55" t="s">
        <v>70</v>
      </c>
      <c r="B380" s="18">
        <v>323</v>
      </c>
      <c r="C380" s="60">
        <v>5167</v>
      </c>
      <c r="D380" s="60">
        <v>2510</v>
      </c>
      <c r="E380" s="60">
        <v>0</v>
      </c>
      <c r="F380" s="60">
        <v>0</v>
      </c>
      <c r="G380" s="60">
        <v>0</v>
      </c>
      <c r="H380" s="60">
        <v>0</v>
      </c>
      <c r="I380" s="60">
        <v>0</v>
      </c>
      <c r="J380" s="60">
        <v>0</v>
      </c>
      <c r="K380" s="60">
        <v>0</v>
      </c>
      <c r="L380" s="60">
        <v>133</v>
      </c>
      <c r="M380" s="60">
        <v>1242</v>
      </c>
      <c r="N380" s="19">
        <f>SUM(B380:M380)</f>
        <v>9375</v>
      </c>
      <c r="O380" s="18">
        <v>9600</v>
      </c>
      <c r="P380" s="18"/>
    </row>
    <row r="381" spans="1:16" x14ac:dyDescent="0.2">
      <c r="A381" s="55" t="s">
        <v>89</v>
      </c>
      <c r="B381" s="18">
        <v>0</v>
      </c>
      <c r="C381" s="18">
        <v>0</v>
      </c>
      <c r="D381" s="18">
        <v>0</v>
      </c>
      <c r="E381" s="60">
        <v>0</v>
      </c>
      <c r="F381" s="60">
        <v>0</v>
      </c>
      <c r="G381" s="60">
        <v>0</v>
      </c>
      <c r="H381" s="60">
        <v>0</v>
      </c>
      <c r="I381" s="60">
        <v>0</v>
      </c>
      <c r="J381" s="60">
        <v>0</v>
      </c>
      <c r="K381" s="60">
        <v>0</v>
      </c>
      <c r="L381" s="60">
        <v>0</v>
      </c>
      <c r="M381" s="60">
        <v>0</v>
      </c>
      <c r="N381" s="19">
        <f>SUM(B381:M381)</f>
        <v>0</v>
      </c>
      <c r="O381" s="18">
        <v>0</v>
      </c>
      <c r="P381" s="18"/>
    </row>
    <row r="382" spans="1:16" x14ac:dyDescent="0.2">
      <c r="B382" s="18"/>
      <c r="C382" s="18"/>
      <c r="D382" s="18"/>
      <c r="E382" s="28"/>
      <c r="F382" s="28"/>
      <c r="G382" s="28"/>
      <c r="H382" s="28"/>
      <c r="I382" s="28"/>
      <c r="J382" s="28"/>
      <c r="K382" s="28"/>
      <c r="L382" s="18"/>
      <c r="M382" s="18"/>
      <c r="N382" s="19"/>
    </row>
    <row r="383" spans="1:16" x14ac:dyDescent="0.2">
      <c r="A383" s="75" t="s">
        <v>3</v>
      </c>
      <c r="B383" s="76">
        <f t="shared" ref="B383:O383" si="76">B359+B368+B370+B375+B379</f>
        <v>9277</v>
      </c>
      <c r="C383" s="76">
        <f t="shared" si="76"/>
        <v>14296</v>
      </c>
      <c r="D383" s="76">
        <f t="shared" si="76"/>
        <v>5347</v>
      </c>
      <c r="E383" s="76">
        <f t="shared" si="76"/>
        <v>29111</v>
      </c>
      <c r="F383" s="76">
        <f t="shared" si="76"/>
        <v>15487</v>
      </c>
      <c r="G383" s="76">
        <f t="shared" si="76"/>
        <v>35560</v>
      </c>
      <c r="H383" s="76">
        <f t="shared" si="76"/>
        <v>23630</v>
      </c>
      <c r="I383" s="76">
        <f t="shared" si="76"/>
        <v>17099</v>
      </c>
      <c r="J383" s="76">
        <f>J359+J368+J370+J375+J379</f>
        <v>24415</v>
      </c>
      <c r="K383" s="77">
        <f>K359+K368+K370+K375+K379</f>
        <v>11646</v>
      </c>
      <c r="L383" s="77">
        <f>L359+L368+L370+L375+L379</f>
        <v>14974</v>
      </c>
      <c r="M383" s="77">
        <f>M359+M368+M370+M375+M379</f>
        <v>12991</v>
      </c>
      <c r="N383" s="76">
        <f t="shared" ref="N383" si="77">N359+N368+N370+N375+N379</f>
        <v>213833</v>
      </c>
      <c r="O383" s="76">
        <f t="shared" si="76"/>
        <v>227800</v>
      </c>
      <c r="P383" s="18"/>
    </row>
    <row r="384" spans="1:16" x14ac:dyDescent="0.2">
      <c r="A384" s="75"/>
      <c r="B384" s="76"/>
      <c r="C384" s="76"/>
      <c r="D384" s="76"/>
      <c r="E384" s="76"/>
      <c r="F384" s="76"/>
      <c r="G384" s="76"/>
      <c r="H384" s="78"/>
      <c r="I384" s="78"/>
      <c r="J384" s="78"/>
      <c r="K384" s="78"/>
      <c r="L384" s="78"/>
      <c r="M384" s="78"/>
      <c r="N384" s="76"/>
      <c r="O384" s="76"/>
      <c r="P384" s="18"/>
    </row>
    <row r="385" spans="1:16" x14ac:dyDescent="0.2">
      <c r="A385" s="55" t="s">
        <v>106</v>
      </c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9"/>
    </row>
    <row r="386" spans="1:16" x14ac:dyDescent="0.2">
      <c r="A386" s="68" t="s">
        <v>25</v>
      </c>
      <c r="B386" s="18">
        <f t="shared" ref="B386:M386" si="78">SUM(B387:B393)</f>
        <v>5141</v>
      </c>
      <c r="C386" s="19" t="s">
        <v>48</v>
      </c>
      <c r="D386" s="19" t="s">
        <v>48</v>
      </c>
      <c r="E386" s="19" t="s">
        <v>48</v>
      </c>
      <c r="F386" s="19" t="s">
        <v>48</v>
      </c>
      <c r="G386" s="19" t="s">
        <v>48</v>
      </c>
      <c r="H386" s="19" t="s">
        <v>48</v>
      </c>
      <c r="I386" s="19" t="s">
        <v>48</v>
      </c>
      <c r="J386" s="19" t="s">
        <v>48</v>
      </c>
      <c r="K386" s="19" t="s">
        <v>48</v>
      </c>
      <c r="L386" s="19" t="s">
        <v>48</v>
      </c>
      <c r="M386" s="19" t="s">
        <v>48</v>
      </c>
      <c r="N386" s="18">
        <f>SUM(N387:N393)</f>
        <v>5141</v>
      </c>
      <c r="O386" s="18">
        <f>SUM(O387:O393)</f>
        <v>152540</v>
      </c>
      <c r="P386" s="18"/>
    </row>
    <row r="387" spans="1:16" x14ac:dyDescent="0.2">
      <c r="A387" s="55" t="s">
        <v>19</v>
      </c>
      <c r="B387" s="18">
        <v>141</v>
      </c>
      <c r="C387" s="19" t="s">
        <v>48</v>
      </c>
      <c r="D387" s="19" t="s">
        <v>48</v>
      </c>
      <c r="E387" s="19" t="s">
        <v>48</v>
      </c>
      <c r="F387" s="19" t="s">
        <v>48</v>
      </c>
      <c r="G387" s="19" t="s">
        <v>48</v>
      </c>
      <c r="H387" s="19" t="s">
        <v>48</v>
      </c>
      <c r="I387" s="19" t="s">
        <v>48</v>
      </c>
      <c r="J387" s="19" t="s">
        <v>48</v>
      </c>
      <c r="K387" s="19" t="s">
        <v>48</v>
      </c>
      <c r="L387" s="19" t="s">
        <v>48</v>
      </c>
      <c r="M387" s="19" t="s">
        <v>48</v>
      </c>
      <c r="N387" s="19">
        <f t="shared" ref="N387:N393" si="79">SUM(B387:M387)</f>
        <v>141</v>
      </c>
      <c r="O387" s="18">
        <v>15180</v>
      </c>
      <c r="P387" s="18"/>
    </row>
    <row r="388" spans="1:16" x14ac:dyDescent="0.2">
      <c r="A388" s="55" t="s">
        <v>32</v>
      </c>
      <c r="B388" s="18">
        <v>116</v>
      </c>
      <c r="C388" s="19" t="s">
        <v>48</v>
      </c>
      <c r="D388" s="19" t="s">
        <v>48</v>
      </c>
      <c r="E388" s="19" t="s">
        <v>48</v>
      </c>
      <c r="F388" s="19" t="s">
        <v>48</v>
      </c>
      <c r="G388" s="19" t="s">
        <v>48</v>
      </c>
      <c r="H388" s="19" t="s">
        <v>48</v>
      </c>
      <c r="I388" s="19" t="s">
        <v>48</v>
      </c>
      <c r="J388" s="19" t="s">
        <v>48</v>
      </c>
      <c r="K388" s="19" t="s">
        <v>48</v>
      </c>
      <c r="L388" s="19" t="s">
        <v>48</v>
      </c>
      <c r="M388" s="19" t="s">
        <v>48</v>
      </c>
      <c r="N388" s="19">
        <f t="shared" si="79"/>
        <v>116</v>
      </c>
      <c r="O388" s="19">
        <v>2000</v>
      </c>
      <c r="P388" s="18"/>
    </row>
    <row r="389" spans="1:16" x14ac:dyDescent="0.2">
      <c r="A389" s="55" t="s">
        <v>27</v>
      </c>
      <c r="B389" s="18">
        <v>0</v>
      </c>
      <c r="C389" s="19" t="s">
        <v>48</v>
      </c>
      <c r="D389" s="19" t="s">
        <v>48</v>
      </c>
      <c r="E389" s="19" t="s">
        <v>48</v>
      </c>
      <c r="F389" s="19" t="s">
        <v>48</v>
      </c>
      <c r="G389" s="19" t="s">
        <v>48</v>
      </c>
      <c r="H389" s="19" t="s">
        <v>48</v>
      </c>
      <c r="I389" s="19" t="s">
        <v>48</v>
      </c>
      <c r="J389" s="19" t="s">
        <v>48</v>
      </c>
      <c r="K389" s="19" t="s">
        <v>48</v>
      </c>
      <c r="L389" s="19" t="s">
        <v>48</v>
      </c>
      <c r="M389" s="19" t="s">
        <v>48</v>
      </c>
      <c r="N389" s="19">
        <f t="shared" si="79"/>
        <v>0</v>
      </c>
      <c r="O389" s="19">
        <v>0</v>
      </c>
      <c r="P389" s="18"/>
    </row>
    <row r="390" spans="1:16" x14ac:dyDescent="0.2">
      <c r="A390" s="55" t="s">
        <v>13</v>
      </c>
      <c r="B390" s="18">
        <v>102</v>
      </c>
      <c r="C390" s="19" t="s">
        <v>48</v>
      </c>
      <c r="D390" s="19" t="s">
        <v>48</v>
      </c>
      <c r="E390" s="19" t="s">
        <v>48</v>
      </c>
      <c r="F390" s="19" t="s">
        <v>48</v>
      </c>
      <c r="G390" s="19" t="s">
        <v>48</v>
      </c>
      <c r="H390" s="19" t="s">
        <v>48</v>
      </c>
      <c r="I390" s="19" t="s">
        <v>48</v>
      </c>
      <c r="J390" s="19" t="s">
        <v>48</v>
      </c>
      <c r="K390" s="19" t="s">
        <v>48</v>
      </c>
      <c r="L390" s="19" t="s">
        <v>48</v>
      </c>
      <c r="M390" s="19" t="s">
        <v>48</v>
      </c>
      <c r="N390" s="19">
        <f t="shared" si="79"/>
        <v>102</v>
      </c>
      <c r="O390" s="19">
        <v>39440</v>
      </c>
      <c r="P390" s="18"/>
    </row>
    <row r="391" spans="1:16" x14ac:dyDescent="0.2">
      <c r="A391" s="55" t="s">
        <v>14</v>
      </c>
      <c r="B391" s="18">
        <v>3241</v>
      </c>
      <c r="C391" s="19" t="s">
        <v>48</v>
      </c>
      <c r="D391" s="19" t="s">
        <v>48</v>
      </c>
      <c r="E391" s="19" t="s">
        <v>48</v>
      </c>
      <c r="F391" s="19" t="s">
        <v>48</v>
      </c>
      <c r="G391" s="19" t="s">
        <v>48</v>
      </c>
      <c r="H391" s="19" t="s">
        <v>48</v>
      </c>
      <c r="I391" s="19" t="s">
        <v>48</v>
      </c>
      <c r="J391" s="19" t="s">
        <v>48</v>
      </c>
      <c r="K391" s="19" t="s">
        <v>48</v>
      </c>
      <c r="L391" s="19" t="s">
        <v>48</v>
      </c>
      <c r="M391" s="19" t="s">
        <v>48</v>
      </c>
      <c r="N391" s="19">
        <f t="shared" si="79"/>
        <v>3241</v>
      </c>
      <c r="O391" s="19">
        <v>54520</v>
      </c>
      <c r="P391" s="18"/>
    </row>
    <row r="392" spans="1:16" x14ac:dyDescent="0.2">
      <c r="A392" s="55" t="s">
        <v>15</v>
      </c>
      <c r="B392" s="18">
        <v>264</v>
      </c>
      <c r="C392" s="19" t="s">
        <v>48</v>
      </c>
      <c r="D392" s="19" t="s">
        <v>48</v>
      </c>
      <c r="E392" s="19" t="s">
        <v>48</v>
      </c>
      <c r="F392" s="19" t="s">
        <v>48</v>
      </c>
      <c r="G392" s="19" t="s">
        <v>48</v>
      </c>
      <c r="H392" s="19" t="s">
        <v>48</v>
      </c>
      <c r="I392" s="19" t="s">
        <v>48</v>
      </c>
      <c r="J392" s="19" t="s">
        <v>48</v>
      </c>
      <c r="K392" s="19" t="s">
        <v>48</v>
      </c>
      <c r="L392" s="19" t="s">
        <v>48</v>
      </c>
      <c r="M392" s="19" t="s">
        <v>48</v>
      </c>
      <c r="N392" s="19">
        <f t="shared" si="79"/>
        <v>264</v>
      </c>
      <c r="O392" s="19">
        <v>11040</v>
      </c>
      <c r="P392" s="18"/>
    </row>
    <row r="393" spans="1:16" x14ac:dyDescent="0.2">
      <c r="A393" s="55" t="s">
        <v>16</v>
      </c>
      <c r="B393" s="18">
        <v>1277</v>
      </c>
      <c r="C393" s="19" t="s">
        <v>48</v>
      </c>
      <c r="D393" s="19" t="s">
        <v>48</v>
      </c>
      <c r="E393" s="19" t="s">
        <v>48</v>
      </c>
      <c r="F393" s="19" t="s">
        <v>48</v>
      </c>
      <c r="G393" s="19" t="s">
        <v>48</v>
      </c>
      <c r="H393" s="19" t="s">
        <v>48</v>
      </c>
      <c r="I393" s="19" t="s">
        <v>48</v>
      </c>
      <c r="J393" s="19" t="s">
        <v>48</v>
      </c>
      <c r="K393" s="19" t="s">
        <v>48</v>
      </c>
      <c r="L393" s="19" t="s">
        <v>48</v>
      </c>
      <c r="M393" s="19" t="s">
        <v>48</v>
      </c>
      <c r="N393" s="19">
        <f t="shared" si="79"/>
        <v>1277</v>
      </c>
      <c r="O393" s="19">
        <v>30360</v>
      </c>
      <c r="P393" s="18"/>
    </row>
    <row r="394" spans="1:16" x14ac:dyDescent="0.2">
      <c r="B394" s="18"/>
      <c r="C394" s="18"/>
      <c r="D394" s="18"/>
      <c r="E394" s="28"/>
      <c r="F394" s="28"/>
      <c r="G394" s="28"/>
      <c r="H394" s="28"/>
      <c r="I394" s="28"/>
      <c r="J394" s="28"/>
      <c r="K394" s="28"/>
      <c r="L394" s="18"/>
      <c r="M394" s="18"/>
      <c r="N394" s="19"/>
      <c r="O394" s="18"/>
    </row>
    <row r="395" spans="1:16" x14ac:dyDescent="0.2">
      <c r="A395" s="55" t="s">
        <v>28</v>
      </c>
      <c r="B395" s="18">
        <v>10640</v>
      </c>
      <c r="C395" s="19" t="s">
        <v>48</v>
      </c>
      <c r="D395" s="19" t="s">
        <v>48</v>
      </c>
      <c r="E395" s="19" t="s">
        <v>48</v>
      </c>
      <c r="F395" s="19" t="s">
        <v>48</v>
      </c>
      <c r="G395" s="19" t="s">
        <v>48</v>
      </c>
      <c r="H395" s="19" t="s">
        <v>48</v>
      </c>
      <c r="I395" s="19" t="s">
        <v>48</v>
      </c>
      <c r="J395" s="19" t="s">
        <v>48</v>
      </c>
      <c r="K395" s="19" t="s">
        <v>48</v>
      </c>
      <c r="L395" s="19" t="s">
        <v>48</v>
      </c>
      <c r="M395" s="19" t="s">
        <v>48</v>
      </c>
      <c r="N395" s="19">
        <f>SUM(B395:M395)</f>
        <v>10640</v>
      </c>
      <c r="O395" s="18">
        <v>59750</v>
      </c>
      <c r="P395" s="18"/>
    </row>
    <row r="396" spans="1:16" x14ac:dyDescent="0.2">
      <c r="B396" s="18"/>
      <c r="C396" s="18"/>
      <c r="D396" s="18"/>
      <c r="E396" s="28"/>
      <c r="F396" s="28"/>
      <c r="G396" s="28"/>
      <c r="H396" s="28"/>
      <c r="I396" s="28"/>
      <c r="J396" s="28"/>
      <c r="K396" s="28"/>
      <c r="L396" s="18"/>
      <c r="M396" s="18"/>
      <c r="N396" s="19"/>
      <c r="O396" s="18"/>
    </row>
    <row r="397" spans="1:16" x14ac:dyDescent="0.2">
      <c r="A397" s="55" t="s">
        <v>46</v>
      </c>
      <c r="B397" s="18">
        <f t="shared" ref="B397:M397" si="80">SUM(B398:B400)</f>
        <v>1225</v>
      </c>
      <c r="C397" s="19" t="s">
        <v>48</v>
      </c>
      <c r="D397" s="19" t="s">
        <v>48</v>
      </c>
      <c r="E397" s="19" t="s">
        <v>48</v>
      </c>
      <c r="F397" s="19" t="s">
        <v>48</v>
      </c>
      <c r="G397" s="19" t="s">
        <v>48</v>
      </c>
      <c r="H397" s="19" t="s">
        <v>48</v>
      </c>
      <c r="I397" s="19" t="s">
        <v>48</v>
      </c>
      <c r="J397" s="19" t="s">
        <v>48</v>
      </c>
      <c r="K397" s="19" t="s">
        <v>48</v>
      </c>
      <c r="L397" s="19" t="s">
        <v>48</v>
      </c>
      <c r="M397" s="19" t="s">
        <v>48</v>
      </c>
      <c r="N397" s="18">
        <f>SUM(N398:N400)</f>
        <v>1225</v>
      </c>
      <c r="O397" s="18">
        <f>SUM(O398:O400)</f>
        <v>7100</v>
      </c>
      <c r="P397" s="18"/>
    </row>
    <row r="398" spans="1:16" x14ac:dyDescent="0.2">
      <c r="A398" s="69" t="s">
        <v>41</v>
      </c>
      <c r="B398" s="19">
        <v>0</v>
      </c>
      <c r="C398" s="19" t="s">
        <v>48</v>
      </c>
      <c r="D398" s="19" t="s">
        <v>48</v>
      </c>
      <c r="E398" s="19" t="s">
        <v>48</v>
      </c>
      <c r="F398" s="19" t="s">
        <v>48</v>
      </c>
      <c r="G398" s="19" t="s">
        <v>48</v>
      </c>
      <c r="H398" s="19" t="s">
        <v>48</v>
      </c>
      <c r="I398" s="19" t="s">
        <v>48</v>
      </c>
      <c r="J398" s="19" t="s">
        <v>48</v>
      </c>
      <c r="K398" s="19" t="s">
        <v>48</v>
      </c>
      <c r="L398" s="19" t="s">
        <v>48</v>
      </c>
      <c r="M398" s="19" t="s">
        <v>48</v>
      </c>
      <c r="N398" s="19">
        <f>SUM(B398:M398)</f>
        <v>0</v>
      </c>
      <c r="O398" s="18">
        <v>0</v>
      </c>
      <c r="P398" s="18"/>
    </row>
    <row r="399" spans="1:16" x14ac:dyDescent="0.2">
      <c r="A399" s="69" t="s">
        <v>29</v>
      </c>
      <c r="B399" s="19">
        <v>725</v>
      </c>
      <c r="C399" s="19" t="s">
        <v>48</v>
      </c>
      <c r="D399" s="19" t="s">
        <v>48</v>
      </c>
      <c r="E399" s="19" t="s">
        <v>48</v>
      </c>
      <c r="F399" s="19" t="s">
        <v>48</v>
      </c>
      <c r="G399" s="19" t="s">
        <v>48</v>
      </c>
      <c r="H399" s="19" t="s">
        <v>48</v>
      </c>
      <c r="I399" s="19" t="s">
        <v>48</v>
      </c>
      <c r="J399" s="19" t="s">
        <v>48</v>
      </c>
      <c r="K399" s="19" t="s">
        <v>48</v>
      </c>
      <c r="L399" s="19" t="s">
        <v>48</v>
      </c>
      <c r="M399" s="19" t="s">
        <v>48</v>
      </c>
      <c r="N399" s="19">
        <f>SUM(B399:M399)</f>
        <v>725</v>
      </c>
      <c r="O399" s="18">
        <v>6600</v>
      </c>
      <c r="P399" s="18"/>
    </row>
    <row r="400" spans="1:16" x14ac:dyDescent="0.2">
      <c r="A400" s="69" t="s">
        <v>30</v>
      </c>
      <c r="B400" s="18">
        <v>500</v>
      </c>
      <c r="C400" s="19" t="s">
        <v>48</v>
      </c>
      <c r="D400" s="19" t="s">
        <v>48</v>
      </c>
      <c r="E400" s="19" t="s">
        <v>48</v>
      </c>
      <c r="F400" s="19" t="s">
        <v>48</v>
      </c>
      <c r="G400" s="19" t="s">
        <v>48</v>
      </c>
      <c r="H400" s="19" t="s">
        <v>48</v>
      </c>
      <c r="I400" s="19" t="s">
        <v>48</v>
      </c>
      <c r="J400" s="19" t="s">
        <v>48</v>
      </c>
      <c r="K400" s="19" t="s">
        <v>48</v>
      </c>
      <c r="L400" s="19" t="s">
        <v>48</v>
      </c>
      <c r="M400" s="19" t="s">
        <v>48</v>
      </c>
      <c r="N400" s="19">
        <f>SUM(B400:M400)</f>
        <v>500</v>
      </c>
      <c r="O400" s="18">
        <v>500</v>
      </c>
      <c r="P400" s="18"/>
    </row>
    <row r="401" spans="1:16" x14ac:dyDescent="0.2">
      <c r="B401" s="18"/>
      <c r="C401" s="18"/>
      <c r="D401" s="18"/>
      <c r="E401" s="28"/>
      <c r="F401" s="28"/>
      <c r="G401" s="28"/>
      <c r="H401" s="28"/>
      <c r="I401" s="28"/>
      <c r="J401" s="28"/>
      <c r="K401" s="28"/>
      <c r="L401" s="18"/>
      <c r="M401" s="18"/>
      <c r="N401" s="19"/>
      <c r="O401" s="18"/>
    </row>
    <row r="402" spans="1:16" x14ac:dyDescent="0.2">
      <c r="A402" s="55" t="s">
        <v>44</v>
      </c>
      <c r="B402" s="18">
        <f t="shared" ref="B402:M402" si="81">SUM(B403:B404)</f>
        <v>825</v>
      </c>
      <c r="C402" s="19" t="s">
        <v>48</v>
      </c>
      <c r="D402" s="19" t="s">
        <v>48</v>
      </c>
      <c r="E402" s="19" t="s">
        <v>48</v>
      </c>
      <c r="F402" s="19" t="s">
        <v>48</v>
      </c>
      <c r="G402" s="19" t="s">
        <v>48</v>
      </c>
      <c r="H402" s="19" t="s">
        <v>48</v>
      </c>
      <c r="I402" s="19" t="s">
        <v>48</v>
      </c>
      <c r="J402" s="19" t="s">
        <v>48</v>
      </c>
      <c r="K402" s="19" t="s">
        <v>48</v>
      </c>
      <c r="L402" s="19" t="s">
        <v>48</v>
      </c>
      <c r="M402" s="19" t="s">
        <v>48</v>
      </c>
      <c r="N402" s="18">
        <f>SUM(N403:N404)</f>
        <v>825</v>
      </c>
      <c r="O402" s="18">
        <f>SUM(O403:O404)</f>
        <v>2000</v>
      </c>
      <c r="P402" s="18"/>
    </row>
    <row r="403" spans="1:16" x14ac:dyDescent="0.2">
      <c r="A403" s="69" t="s">
        <v>96</v>
      </c>
      <c r="B403" s="18">
        <v>0</v>
      </c>
      <c r="C403" s="19" t="s">
        <v>48</v>
      </c>
      <c r="D403" s="19" t="s">
        <v>48</v>
      </c>
      <c r="E403" s="19" t="s">
        <v>48</v>
      </c>
      <c r="F403" s="19" t="s">
        <v>48</v>
      </c>
      <c r="G403" s="19" t="s">
        <v>48</v>
      </c>
      <c r="H403" s="19" t="s">
        <v>48</v>
      </c>
      <c r="I403" s="19" t="s">
        <v>48</v>
      </c>
      <c r="J403" s="19" t="s">
        <v>48</v>
      </c>
      <c r="K403" s="19" t="s">
        <v>48</v>
      </c>
      <c r="L403" s="19" t="s">
        <v>48</v>
      </c>
      <c r="M403" s="19" t="s">
        <v>48</v>
      </c>
      <c r="N403" s="19">
        <f>SUM(B403:M403)</f>
        <v>0</v>
      </c>
      <c r="O403" s="19">
        <v>0</v>
      </c>
      <c r="P403" s="18"/>
    </row>
    <row r="404" spans="1:16" x14ac:dyDescent="0.2">
      <c r="A404" s="69" t="s">
        <v>45</v>
      </c>
      <c r="B404" s="18">
        <v>825</v>
      </c>
      <c r="C404" s="19" t="s">
        <v>48</v>
      </c>
      <c r="D404" s="19" t="s">
        <v>48</v>
      </c>
      <c r="E404" s="19" t="s">
        <v>48</v>
      </c>
      <c r="F404" s="19" t="s">
        <v>48</v>
      </c>
      <c r="G404" s="19" t="s">
        <v>48</v>
      </c>
      <c r="H404" s="19" t="s">
        <v>48</v>
      </c>
      <c r="I404" s="19" t="s">
        <v>48</v>
      </c>
      <c r="J404" s="19" t="s">
        <v>48</v>
      </c>
      <c r="K404" s="19" t="s">
        <v>48</v>
      </c>
      <c r="L404" s="19" t="s">
        <v>48</v>
      </c>
      <c r="M404" s="19" t="s">
        <v>48</v>
      </c>
      <c r="N404" s="19">
        <f>SUM(B404:M404)</f>
        <v>825</v>
      </c>
      <c r="O404" s="18">
        <v>2000</v>
      </c>
      <c r="P404" s="18"/>
    </row>
    <row r="405" spans="1:16" x14ac:dyDescent="0.2">
      <c r="B405" s="18"/>
      <c r="C405" s="18"/>
      <c r="D405" s="18"/>
      <c r="E405" s="28"/>
      <c r="F405" s="28"/>
      <c r="G405" s="28"/>
      <c r="H405" s="28"/>
      <c r="I405" s="28"/>
      <c r="J405" s="28"/>
      <c r="K405" s="28"/>
      <c r="L405" s="18"/>
      <c r="M405" s="18"/>
      <c r="N405" s="19"/>
      <c r="O405" s="18"/>
    </row>
    <row r="406" spans="1:16" x14ac:dyDescent="0.2">
      <c r="A406" s="55" t="s">
        <v>42</v>
      </c>
      <c r="B406" s="18">
        <f t="shared" ref="B406:M406" si="82">SUM(B407:B408)</f>
        <v>3368</v>
      </c>
      <c r="C406" s="19" t="s">
        <v>48</v>
      </c>
      <c r="D406" s="19" t="s">
        <v>48</v>
      </c>
      <c r="E406" s="19" t="s">
        <v>48</v>
      </c>
      <c r="F406" s="19" t="s">
        <v>48</v>
      </c>
      <c r="G406" s="19" t="s">
        <v>48</v>
      </c>
      <c r="H406" s="19" t="s">
        <v>48</v>
      </c>
      <c r="I406" s="19" t="s">
        <v>48</v>
      </c>
      <c r="J406" s="19" t="s">
        <v>48</v>
      </c>
      <c r="K406" s="19" t="s">
        <v>48</v>
      </c>
      <c r="L406" s="19" t="s">
        <v>48</v>
      </c>
      <c r="M406" s="19" t="s">
        <v>48</v>
      </c>
      <c r="N406" s="18">
        <f>SUM(N407:N408)</f>
        <v>3368</v>
      </c>
      <c r="O406" s="18">
        <f>SUM(O407:O408)</f>
        <v>9600</v>
      </c>
      <c r="P406" s="18"/>
    </row>
    <row r="407" spans="1:16" x14ac:dyDescent="0.2">
      <c r="A407" s="55" t="s">
        <v>70</v>
      </c>
      <c r="B407" s="18">
        <v>3368</v>
      </c>
      <c r="C407" s="19" t="s">
        <v>48</v>
      </c>
      <c r="D407" s="19" t="s">
        <v>48</v>
      </c>
      <c r="E407" s="19" t="s">
        <v>48</v>
      </c>
      <c r="F407" s="19" t="s">
        <v>48</v>
      </c>
      <c r="G407" s="19" t="s">
        <v>48</v>
      </c>
      <c r="H407" s="19" t="s">
        <v>48</v>
      </c>
      <c r="I407" s="19" t="s">
        <v>48</v>
      </c>
      <c r="J407" s="19" t="s">
        <v>48</v>
      </c>
      <c r="K407" s="19" t="s">
        <v>48</v>
      </c>
      <c r="L407" s="19" t="s">
        <v>48</v>
      </c>
      <c r="M407" s="19" t="s">
        <v>48</v>
      </c>
      <c r="N407" s="19">
        <f>SUM(B407:M407)</f>
        <v>3368</v>
      </c>
      <c r="O407" s="18">
        <v>9600</v>
      </c>
      <c r="P407" s="18"/>
    </row>
    <row r="408" spans="1:16" x14ac:dyDescent="0.2">
      <c r="A408" s="55" t="s">
        <v>89</v>
      </c>
      <c r="B408" s="18">
        <v>0</v>
      </c>
      <c r="C408" s="19" t="s">
        <v>48</v>
      </c>
      <c r="D408" s="19" t="s">
        <v>48</v>
      </c>
      <c r="E408" s="19" t="s">
        <v>48</v>
      </c>
      <c r="F408" s="19" t="s">
        <v>48</v>
      </c>
      <c r="G408" s="19" t="s">
        <v>48</v>
      </c>
      <c r="H408" s="19" t="s">
        <v>48</v>
      </c>
      <c r="I408" s="19" t="s">
        <v>48</v>
      </c>
      <c r="J408" s="19" t="s">
        <v>48</v>
      </c>
      <c r="K408" s="19" t="s">
        <v>48</v>
      </c>
      <c r="L408" s="19" t="s">
        <v>48</v>
      </c>
      <c r="M408" s="19" t="s">
        <v>48</v>
      </c>
      <c r="N408" s="19">
        <f>SUM(B408:M408)</f>
        <v>0</v>
      </c>
      <c r="O408" s="18">
        <v>0</v>
      </c>
      <c r="P408" s="18"/>
    </row>
    <row r="409" spans="1:16" x14ac:dyDescent="0.2">
      <c r="B409" s="18"/>
      <c r="C409" s="18"/>
      <c r="D409" s="18"/>
      <c r="E409" s="28"/>
      <c r="F409" s="28"/>
      <c r="G409" s="28"/>
      <c r="H409" s="28"/>
      <c r="I409" s="28"/>
      <c r="J409" s="28"/>
      <c r="K409" s="28"/>
      <c r="L409" s="18"/>
      <c r="M409" s="18"/>
      <c r="N409" s="19"/>
    </row>
    <row r="410" spans="1:16" x14ac:dyDescent="0.2">
      <c r="A410" s="70" t="s">
        <v>3</v>
      </c>
      <c r="B410" s="48">
        <f t="shared" ref="B410:O410" si="83">B386+B395+B397+B402+B406</f>
        <v>21199</v>
      </c>
      <c r="C410" s="79" t="s">
        <v>48</v>
      </c>
      <c r="D410" s="79" t="s">
        <v>48</v>
      </c>
      <c r="E410" s="79" t="s">
        <v>48</v>
      </c>
      <c r="F410" s="79" t="s">
        <v>48</v>
      </c>
      <c r="G410" s="79" t="s">
        <v>48</v>
      </c>
      <c r="H410" s="79" t="s">
        <v>48</v>
      </c>
      <c r="I410" s="79" t="s">
        <v>48</v>
      </c>
      <c r="J410" s="79" t="s">
        <v>48</v>
      </c>
      <c r="K410" s="79" t="s">
        <v>48</v>
      </c>
      <c r="L410" s="79" t="s">
        <v>48</v>
      </c>
      <c r="M410" s="79" t="s">
        <v>48</v>
      </c>
      <c r="N410" s="48">
        <f t="shared" ref="N410:O410" si="84">N386+N395+N397+N402+N406</f>
        <v>21199</v>
      </c>
      <c r="O410" s="48">
        <f t="shared" si="84"/>
        <v>230990</v>
      </c>
      <c r="P410" s="18"/>
    </row>
    <row r="411" spans="1:16" x14ac:dyDescent="0.2">
      <c r="A411" s="55" t="s">
        <v>99</v>
      </c>
      <c r="B411" s="18"/>
      <c r="C411" s="18"/>
      <c r="D411" s="18"/>
      <c r="E411" s="26"/>
      <c r="F411" s="26"/>
      <c r="G411" s="26"/>
      <c r="H411" s="26"/>
      <c r="I411" s="26"/>
      <c r="J411" s="26"/>
      <c r="K411" s="26"/>
      <c r="L411" s="26"/>
      <c r="M411" s="26"/>
      <c r="N411" s="18"/>
      <c r="P411" s="18"/>
    </row>
    <row r="412" spans="1:16" ht="26.25" customHeight="1" x14ac:dyDescent="0.2">
      <c r="A412" s="71" t="s">
        <v>64</v>
      </c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</row>
    <row r="413" spans="1:16" x14ac:dyDescent="0.2">
      <c r="A413" s="55" t="s">
        <v>97</v>
      </c>
    </row>
    <row r="414" spans="1:16" x14ac:dyDescent="0.2">
      <c r="A414" s="55" t="s">
        <v>100</v>
      </c>
    </row>
    <row r="415" spans="1:16" x14ac:dyDescent="0.2">
      <c r="A415" s="55" t="s">
        <v>91</v>
      </c>
    </row>
    <row r="416" spans="1:16" x14ac:dyDescent="0.2">
      <c r="A416" s="55" t="s">
        <v>103</v>
      </c>
    </row>
    <row r="417" spans="1:1" x14ac:dyDescent="0.2">
      <c r="A417" s="55" t="s">
        <v>105</v>
      </c>
    </row>
    <row r="418" spans="1:1" x14ac:dyDescent="0.2">
      <c r="A418" s="55" t="s">
        <v>85</v>
      </c>
    </row>
  </sheetData>
  <mergeCells count="1">
    <mergeCell ref="A412:O412"/>
  </mergeCells>
  <phoneticPr fontId="3" type="noConversion"/>
  <pageMargins left="0.41" right="0.31" top="0.64" bottom="0.49" header="0.5" footer="0.4"/>
  <pageSetup scale="65" orientation="landscape" r:id="rId1"/>
  <headerFooter alignWithMargins="0"/>
  <ignoredErrors>
    <ignoredError sqref="N110 E136 N1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zoomScale="80" zoomScaleNormal="80" workbookViewId="0"/>
  </sheetViews>
  <sheetFormatPr defaultRowHeight="12.75" x14ac:dyDescent="0.2"/>
  <cols>
    <col min="1" max="1" width="44.7109375" customWidth="1"/>
    <col min="2" max="5" width="19.5703125" customWidth="1"/>
  </cols>
  <sheetData>
    <row r="1" spans="1:9" x14ac:dyDescent="0.2">
      <c r="A1" s="52" t="s">
        <v>80</v>
      </c>
      <c r="B1" s="32"/>
      <c r="C1" s="31"/>
      <c r="D1" s="31"/>
      <c r="E1" s="31"/>
    </row>
    <row r="2" spans="1:9" x14ac:dyDescent="0.2">
      <c r="A2" s="33"/>
      <c r="B2" s="34"/>
      <c r="C2" s="33"/>
      <c r="D2" s="33"/>
      <c r="E2" s="33"/>
    </row>
    <row r="3" spans="1:9" x14ac:dyDescent="0.2">
      <c r="A3" s="33" t="s">
        <v>50</v>
      </c>
      <c r="B3" s="35" t="s">
        <v>66</v>
      </c>
      <c r="C3" s="36" t="s">
        <v>51</v>
      </c>
      <c r="D3" s="36" t="s">
        <v>52</v>
      </c>
      <c r="E3" s="36" t="s">
        <v>53</v>
      </c>
    </row>
    <row r="4" spans="1:9" x14ac:dyDescent="0.2">
      <c r="A4" s="31"/>
      <c r="B4" s="37"/>
      <c r="C4" s="38">
        <v>39355</v>
      </c>
      <c r="D4" s="39" t="s">
        <v>54</v>
      </c>
      <c r="E4" s="39" t="s">
        <v>55</v>
      </c>
    </row>
    <row r="5" spans="1:9" x14ac:dyDescent="0.2">
      <c r="B5" s="59" t="s">
        <v>86</v>
      </c>
      <c r="E5" s="41" t="s">
        <v>56</v>
      </c>
    </row>
    <row r="6" spans="1:9" x14ac:dyDescent="0.2">
      <c r="A6" s="53" t="s">
        <v>84</v>
      </c>
      <c r="B6" s="34"/>
      <c r="C6" s="34"/>
      <c r="D6" s="34"/>
      <c r="E6" s="34"/>
      <c r="F6" s="34"/>
      <c r="G6" s="33"/>
      <c r="H6" s="33"/>
      <c r="I6" s="33"/>
    </row>
    <row r="7" spans="1:9" x14ac:dyDescent="0.2">
      <c r="A7" s="54" t="s">
        <v>81</v>
      </c>
      <c r="B7" s="34">
        <v>24000</v>
      </c>
      <c r="C7" s="34">
        <v>24000</v>
      </c>
      <c r="D7" s="34">
        <f>+B7-C7</f>
        <v>0</v>
      </c>
      <c r="E7" s="34">
        <f>+C7/B7*100</f>
        <v>100</v>
      </c>
      <c r="F7" s="34"/>
      <c r="G7" s="34"/>
      <c r="H7" s="34"/>
      <c r="I7" s="44"/>
    </row>
    <row r="8" spans="1:9" x14ac:dyDescent="0.2">
      <c r="A8" s="54" t="s">
        <v>82</v>
      </c>
      <c r="B8" s="34">
        <v>22000</v>
      </c>
      <c r="C8" s="34">
        <v>21050</v>
      </c>
      <c r="D8" s="34">
        <f>+B8-C8</f>
        <v>950</v>
      </c>
      <c r="E8" s="34">
        <f>+C8/B8*100</f>
        <v>95.681818181818173</v>
      </c>
      <c r="F8" s="34"/>
      <c r="G8" s="34"/>
      <c r="H8" s="34"/>
      <c r="I8" s="44"/>
    </row>
    <row r="9" spans="1:9" x14ac:dyDescent="0.2">
      <c r="A9" s="54" t="s">
        <v>83</v>
      </c>
      <c r="B9" s="34">
        <v>8000</v>
      </c>
      <c r="C9" s="34">
        <v>8000</v>
      </c>
      <c r="D9" s="34">
        <f>+B9-C9</f>
        <v>0</v>
      </c>
      <c r="E9" s="34">
        <f>+C9/B9*100</f>
        <v>100</v>
      </c>
      <c r="F9" s="34"/>
      <c r="G9" s="34"/>
      <c r="H9" s="34"/>
      <c r="I9" s="44"/>
    </row>
    <row r="10" spans="1:9" x14ac:dyDescent="0.2">
      <c r="A10" s="42" t="s">
        <v>61</v>
      </c>
      <c r="B10" s="34">
        <v>32000</v>
      </c>
      <c r="C10" s="34">
        <v>30016</v>
      </c>
      <c r="D10" s="34">
        <f>+B10-C10</f>
        <v>1984</v>
      </c>
      <c r="E10" s="34">
        <f>+C10/B10*100</f>
        <v>93.8</v>
      </c>
      <c r="F10" s="34"/>
      <c r="G10" s="34"/>
      <c r="H10" s="34"/>
      <c r="I10" s="44"/>
    </row>
    <row r="11" spans="1:9" x14ac:dyDescent="0.2">
      <c r="A11" s="43" t="s">
        <v>63</v>
      </c>
      <c r="B11" s="45">
        <f>SUM(B7:B10)</f>
        <v>86000</v>
      </c>
      <c r="C11" s="45">
        <f>SUM(C7:C10)</f>
        <v>83066</v>
      </c>
      <c r="D11" s="34">
        <f>+B11-C11</f>
        <v>2934</v>
      </c>
      <c r="E11" s="34">
        <f>+C11/B11*100</f>
        <v>96.588372093023253</v>
      </c>
      <c r="F11" s="45"/>
      <c r="G11" s="45"/>
    </row>
    <row r="12" spans="1:9" x14ac:dyDescent="0.2">
      <c r="B12" s="40"/>
      <c r="E12" s="41"/>
    </row>
    <row r="13" spans="1:9" x14ac:dyDescent="0.2">
      <c r="A13" s="33" t="s">
        <v>62</v>
      </c>
      <c r="B13" s="34"/>
      <c r="C13" s="33"/>
      <c r="D13" s="33"/>
      <c r="E13" s="33"/>
    </row>
    <row r="14" spans="1:9" x14ac:dyDescent="0.2">
      <c r="A14" s="42" t="s">
        <v>57</v>
      </c>
      <c r="B14" s="34">
        <v>24480</v>
      </c>
      <c r="C14" s="34">
        <v>24480</v>
      </c>
      <c r="D14" s="34">
        <f>B14-C14</f>
        <v>0</v>
      </c>
      <c r="E14" s="34">
        <f>+C14/B14*100</f>
        <v>100</v>
      </c>
    </row>
    <row r="15" spans="1:9" x14ac:dyDescent="0.2">
      <c r="A15" s="42" t="s">
        <v>58</v>
      </c>
      <c r="B15" s="34">
        <v>22440</v>
      </c>
      <c r="C15" s="34">
        <v>22439.61</v>
      </c>
      <c r="D15" s="34">
        <f>B15-C15</f>
        <v>0.38999999999941792</v>
      </c>
      <c r="E15" s="34">
        <f>+C15/B15*100</f>
        <v>99.998262032085563</v>
      </c>
    </row>
    <row r="16" spans="1:9" x14ac:dyDescent="0.2">
      <c r="A16" s="42" t="s">
        <v>59</v>
      </c>
      <c r="B16" s="34">
        <v>8160</v>
      </c>
      <c r="C16" s="34">
        <v>7680</v>
      </c>
      <c r="D16" s="34">
        <f>B16-C16</f>
        <v>480</v>
      </c>
      <c r="E16" s="34">
        <f>+C16/B16*100</f>
        <v>94.117647058823522</v>
      </c>
    </row>
    <row r="17" spans="1:14" x14ac:dyDescent="0.2">
      <c r="A17" s="42" t="s">
        <v>60</v>
      </c>
      <c r="B17" s="34">
        <v>32640</v>
      </c>
      <c r="C17" s="34">
        <v>31501.649000000001</v>
      </c>
      <c r="D17" s="34">
        <f>B17-C17</f>
        <v>1138.3509999999987</v>
      </c>
      <c r="E17" s="34">
        <f>+C17/B17*100</f>
        <v>96.512405024509803</v>
      </c>
    </row>
    <row r="18" spans="1:14" x14ac:dyDescent="0.2">
      <c r="A18" s="46" t="s">
        <v>63</v>
      </c>
      <c r="B18" s="32">
        <f>SUM(B14:B17)</f>
        <v>87720</v>
      </c>
      <c r="C18" s="32">
        <f>SUM(C14:C17)</f>
        <v>86101.259000000005</v>
      </c>
      <c r="D18" s="32">
        <f>B18-C18</f>
        <v>1618.7409999999945</v>
      </c>
      <c r="E18" s="32">
        <f>+C18/B18*100</f>
        <v>98.154650022799828</v>
      </c>
    </row>
    <row r="19" spans="1:14" x14ac:dyDescent="0.2">
      <c r="A19" s="55" t="s">
        <v>102</v>
      </c>
    </row>
    <row r="20" spans="1:14" x14ac:dyDescent="0.2">
      <c r="A20" s="72" t="s">
        <v>65</v>
      </c>
      <c r="B20" s="73"/>
      <c r="C20" s="73"/>
      <c r="D20" s="73"/>
      <c r="E20" s="73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">
      <c r="A21" s="74" t="s">
        <v>92</v>
      </c>
      <c r="B21" s="73"/>
      <c r="C21" s="73"/>
      <c r="D21" s="73"/>
      <c r="E21" s="73"/>
      <c r="F21" s="47"/>
      <c r="G21" s="47"/>
      <c r="H21" s="47"/>
      <c r="I21" s="47"/>
      <c r="J21" s="47"/>
      <c r="K21" s="47"/>
      <c r="L21" s="47"/>
      <c r="M21" s="47"/>
      <c r="N21" s="47"/>
    </row>
    <row r="22" spans="1:14" x14ac:dyDescent="0.2">
      <c r="A22" s="55" t="s">
        <v>90</v>
      </c>
    </row>
    <row r="23" spans="1:14" x14ac:dyDescent="0.2">
      <c r="A23" s="55" t="s">
        <v>104</v>
      </c>
    </row>
    <row r="24" spans="1:14" x14ac:dyDescent="0.2">
      <c r="A24" s="33" t="s">
        <v>73</v>
      </c>
    </row>
    <row r="25" spans="1:14" x14ac:dyDescent="0.2">
      <c r="A25" t="s">
        <v>85</v>
      </c>
    </row>
  </sheetData>
  <mergeCells count="2">
    <mergeCell ref="A20:E20"/>
    <mergeCell ref="A21:E2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http://schemas.microsoft.com/sharepoint/v3" xsi:nil="true"/>
    <TaxCatchAll xmlns="73fb875a-8af9-4255-b008-0995492d31cd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41949DA2A940B8D082ECAF8F142D" ma:contentTypeVersion="21" ma:contentTypeDescription="Create a new document." ma:contentTypeScope="" ma:versionID="b73ccf800b91c230019bb8f09638abd6">
  <xsd:schema xmlns:xsd="http://www.w3.org/2001/XMLSchema" xmlns:xs="http://www.w3.org/2001/XMLSchema" xmlns:p="http://schemas.microsoft.com/office/2006/metadata/properties" xmlns:ns1="http://schemas.microsoft.com/sharepoint/v3" xmlns:ns2="df38bbad-0bb0-41a7-b78f-084b382b3af7" xmlns:ns3="e9322675-4e6c-4dcb-b08b-f40420b09916" xmlns:ns5="73fb875a-8af9-4255-b008-0995492d31cd" targetNamespace="http://schemas.microsoft.com/office/2006/metadata/properties" ma:root="true" ma:fieldsID="13a5557626a4f63aab3a2090ba60733f" ns1:_="" ns2:_="" ns3:_="" ns5:_="">
    <xsd:import namespace="http://schemas.microsoft.com/sharepoint/v3"/>
    <xsd:import namespace="df38bbad-0bb0-41a7-b78f-084b382b3af7"/>
    <xsd:import namespace="e9322675-4e6c-4dcb-b08b-f40420b09916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5:TaxCatchAll" minOccurs="0"/>
                <xsd:element ref="ns1:Compan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14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8bbad-0bb0-41a7-b78f-084b382b3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2675-4e6c-4dcb-b08b-f40420b099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fa8b7d3-41cc-4c68-b84f-83e196d43ada}" ma:internalName="TaxCatchAll" ma:showField="CatchAllData" ma:web="e9322675-4e6c-4dcb-b08b-f40420b09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4544D-FE6C-401C-8AC3-D05FB4FDBF2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e9322675-4e6c-4dcb-b08b-f40420b09916"/>
    <ds:schemaRef ds:uri="http://purl.org/dc/elements/1.1/"/>
    <ds:schemaRef ds:uri="df38bbad-0bb0-41a7-b78f-084b382b3af7"/>
    <ds:schemaRef ds:uri="http://www.w3.org/XML/1998/namespace"/>
    <ds:schemaRef ds:uri="http://schemas.openxmlformats.org/package/2006/metadata/core-properties"/>
    <ds:schemaRef ds:uri="http://schemas.microsoft.com/sharepoint/v3"/>
    <ds:schemaRef ds:uri="73fb875a-8af9-4255-b008-0995492d31c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172A670-6974-441C-ABA4-694296AD60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38bbad-0bb0-41a7-b78f-084b382b3af7"/>
    <ds:schemaRef ds:uri="e9322675-4e6c-4dcb-b08b-f40420b09916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9577A0-CAD6-4C23-A067-CA263E6F3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Table59a</vt:lpstr>
      <vt:lpstr>Table59b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59–U.S. sugar tariff-rate quota allocations and entries by month under free trade agreements, since fiscal year 2006</dc:title>
  <dc:subject>Agricultural Economics</dc:subject>
  <dc:creator>Vidalina Abadam</dc:creator>
  <cp:keywords>sugar, imports, CAFTA, Colombia FTA, Panama FTA</cp:keywords>
  <cp:lastModifiedBy>Abadam, Vidalina - REE-ERS</cp:lastModifiedBy>
  <dcterms:created xsi:type="dcterms:W3CDTF">2008-07-08T13:08:52Z</dcterms:created>
  <dcterms:modified xsi:type="dcterms:W3CDTF">2024-11-08T18:32:00Z</dcterms:modified>
  <cp:category/>
</cp:coreProperties>
</file>